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2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<sst xmlns="http://schemas.openxmlformats.org/spreadsheetml/2006/main" count="1029" uniqueCount="491">
  <si>
    <t>Název stavby</t>
  </si>
  <si>
    <t>REKONSTRUKCE TOPNÉHO SYSTÉMU, MŠ PIVOVARSKÁ KRÁLÍKY</t>
  </si>
  <si>
    <t>JKSO</t>
  </si>
  <si>
    <t xml:space="preserve"> </t>
  </si>
  <si>
    <t>Kód stavby</t>
  </si>
  <si>
    <t>13011</t>
  </si>
  <si>
    <t>Název objektu</t>
  </si>
  <si>
    <t>EČO</t>
  </si>
  <si>
    <t>Kód objektu</t>
  </si>
  <si>
    <t>Název části</t>
  </si>
  <si>
    <t>Místo</t>
  </si>
  <si>
    <t>Králíky</t>
  </si>
  <si>
    <t>Kód části</t>
  </si>
  <si>
    <t>Název podčásti</t>
  </si>
  <si>
    <t>Kód podčásti</t>
  </si>
  <si>
    <t>IČ</t>
  </si>
  <si>
    <t>DIČ</t>
  </si>
  <si>
    <t>Objednatel</t>
  </si>
  <si>
    <t>Projektant</t>
  </si>
  <si>
    <t>Jiří Kamenický</t>
  </si>
  <si>
    <t>60145277</t>
  </si>
  <si>
    <t>Zhotovitel</t>
  </si>
  <si>
    <t>Rozpočet číslo</t>
  </si>
  <si>
    <t>Zpracoval</t>
  </si>
  <si>
    <t>Dne</t>
  </si>
  <si>
    <t>20.06.2013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</si>
  <si>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</si>
  <si>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</si>
  <si>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</si>
  <si>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</si>
  <si>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</si>
  <si>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</si>
  <si>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</si>
  <si>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</si>
  <si>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</si>
  <si>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</si>
  <si>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</si>
  <si>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</si>
  <si>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</si>
  <si>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</si>
  <si>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</si>
  <si>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</si>
  <si>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</si>
  <si>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</si>
  <si>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</si>
  <si>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</si>
  <si>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</si>
  <si>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</si>
  <si>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</si>
  <si>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</si>
  <si>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</si>
  <si>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</si>
  <si>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</si>
  <si>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</si>
  <si>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</si>
  <si>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</si>
  <si>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</si>
  <si>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</si>
  <si>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</si>
  <si>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</si>
  <si>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</si>
  <si>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</si>
  <si>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</si>
  <si>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</si>
  <si>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</si>
  <si>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</si>
  <si>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</si>
  <si>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</si>
  <si>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</si>
  <si>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</si>
  <si>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</si>
  <si>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</si>
  <si>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</si>
  <si>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</si>
  <si>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</si>
  <si>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</si>
  <si>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</si>
  <si>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</si>
  <si>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</si>
  <si>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</si>
  <si>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</si>
  <si>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</si>
  <si>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</si>
  <si>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</si>
  <si>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</si>
  <si>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</si>
  <si>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</si>
  <si>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</si>
  <si>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</si>
  <si>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</si>
  <si>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</si>
  <si>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</si>
  <si>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</si>
  <si>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</si>
  <si>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</si>
  <si>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</si>
  <si>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</si>
  <si>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</si>
  <si>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</si>
  <si>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</si>
  <si>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</si>
  <si>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</si>
  <si>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</si>
  <si>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PSV</t>
  </si>
  <si>
    <t>0</t>
  </si>
  <si>
    <t>713</t>
  </si>
  <si>
    <t>Izolace tepelné</t>
  </si>
  <si>
    <t>1</t>
  </si>
  <si>
    <t>K</t>
  </si>
  <si>
    <t>713463411</t>
  </si>
  <si>
    <t>Montáž izolace tepelné potrubí a ohybů návlekovými izolačními pouzdry</t>
  </si>
  <si>
    <t>m</t>
  </si>
  <si>
    <t>2</t>
  </si>
  <si>
    <t>M</t>
  </si>
  <si>
    <t>MAT</t>
  </si>
  <si>
    <t>283770940</t>
  </si>
  <si>
    <t>izolace potrubí Mirelon Pro 15 x 9 mm</t>
  </si>
  <si>
    <t>3</t>
  </si>
  <si>
    <t>283771050</t>
  </si>
  <si>
    <t>izolace potrubí Mirelon Pro 18 x 13 mm</t>
  </si>
  <si>
    <t>4</t>
  </si>
  <si>
    <t>283770450</t>
  </si>
  <si>
    <t>izolace potrubí Mirelon Pro 22 x 20 mm</t>
  </si>
  <si>
    <t>5</t>
  </si>
  <si>
    <t>283770480</t>
  </si>
  <si>
    <t>izolace potrubí Mirelon Pro 28 x 20 mm</t>
  </si>
  <si>
    <t>6</t>
  </si>
  <si>
    <t>283770550</t>
  </si>
  <si>
    <t>izolace potrubí Mirelon Pro 35 x 20 mm</t>
  </si>
  <si>
    <t>7</t>
  </si>
  <si>
    <t>283770620</t>
  </si>
  <si>
    <t>izolace potrubí Mirelon Pro 42 x 20 mm</t>
  </si>
  <si>
    <t>8</t>
  </si>
  <si>
    <t>998713102</t>
  </si>
  <si>
    <t>Přesun hmot tonážní tonážní pro izolace tepelné v objektech v do 12 m</t>
  </si>
  <si>
    <t>t</t>
  </si>
  <si>
    <t>721</t>
  </si>
  <si>
    <t>Zdravotechnika - vnitřní kanalizace</t>
  </si>
  <si>
    <t>9</t>
  </si>
  <si>
    <t>721174042</t>
  </si>
  <si>
    <t>Potrubí kanalizační z PP připojovací systém HT DN 40</t>
  </si>
  <si>
    <t>10</t>
  </si>
  <si>
    <t>721194104</t>
  </si>
  <si>
    <t>Vyvedení a upevnění odpadních výpustek DN 40</t>
  </si>
  <si>
    <t>kus</t>
  </si>
  <si>
    <t>11</t>
  </si>
  <si>
    <t>998721101</t>
  </si>
  <si>
    <t>Přesun hmot tonážní pro vnitřní kanalizace v objektech v do 6 m</t>
  </si>
  <si>
    <t>723</t>
  </si>
  <si>
    <t>Zdravotechnika - vnitřní plynovod</t>
  </si>
  <si>
    <t>12</t>
  </si>
  <si>
    <t>723111204</t>
  </si>
  <si>
    <t>Potrubí ocelové závitové černé bezešvé svařované běžné DN 25</t>
  </si>
  <si>
    <t>13</t>
  </si>
  <si>
    <t>723120804</t>
  </si>
  <si>
    <t>Demontáž potrubí ocelové závitové svařované do DN 25</t>
  </si>
  <si>
    <t>14</t>
  </si>
  <si>
    <t>723239103</t>
  </si>
  <si>
    <t>Montáž armatur plynovodních se dvěma závity G 1 ostatní typ</t>
  </si>
  <si>
    <t>15</t>
  </si>
  <si>
    <t>551389630</t>
  </si>
  <si>
    <t>kulový kohout PN35, T 185°C, plnoprůtokový, nikl, páčka, (EN 331, MOP 5) R950 1" žlutý</t>
  </si>
  <si>
    <t>16</t>
  </si>
  <si>
    <t>723260801</t>
  </si>
  <si>
    <t>Demontáž plynoměrů PS 2 nebo PS 6 nebo PS 10</t>
  </si>
  <si>
    <t>17</t>
  </si>
  <si>
    <t>723xxx01</t>
  </si>
  <si>
    <t>Tlaková zkouška a revize plynového zařízení</t>
  </si>
  <si>
    <t>18</t>
  </si>
  <si>
    <t>998723103</t>
  </si>
  <si>
    <t>Přesun hmot tonážní pro vnitřní plynovod v objektech v do 24 m</t>
  </si>
  <si>
    <t>725</t>
  </si>
  <si>
    <t>Zdravotechnika - zařizovací předměty</t>
  </si>
  <si>
    <t>19</t>
  </si>
  <si>
    <t>725510802</t>
  </si>
  <si>
    <t>Demontáž ohřívač zásobníkový plynový cirkulační do 500 litrů</t>
  </si>
  <si>
    <t>soubor</t>
  </si>
  <si>
    <t>20</t>
  </si>
  <si>
    <t>725610810</t>
  </si>
  <si>
    <t>Demontáž sporáků plynových</t>
  </si>
  <si>
    <t>21</t>
  </si>
  <si>
    <t>725861301</t>
  </si>
  <si>
    <t>Zápachová uzávěrka pro umyvadla DN 32 s přípojkou pro pračku nebo myčku</t>
  </si>
  <si>
    <t>22</t>
  </si>
  <si>
    <t>725xxx01</t>
  </si>
  <si>
    <t>Přepojení nového zásobníku na rozvody vodovodu - v místě instalace po původním plynovém.</t>
  </si>
  <si>
    <t>731</t>
  </si>
  <si>
    <t>Ústřední vytápění - kotelny</t>
  </si>
  <si>
    <t>23</t>
  </si>
  <si>
    <t>731xxx01</t>
  </si>
  <si>
    <t>Kondenzační nástěnný kotel  Geminox THRs 10-50C</t>
  </si>
  <si>
    <t>24</t>
  </si>
  <si>
    <t>731xxx03</t>
  </si>
  <si>
    <t>multiProtec 10 l - inhibitor koroze do topného systému (1:100)</t>
  </si>
  <si>
    <t>litr</t>
  </si>
  <si>
    <t>25</t>
  </si>
  <si>
    <t>731xxx04</t>
  </si>
  <si>
    <t>QAD36/101/L: príložné cidlo</t>
  </si>
  <si>
    <t>26</t>
  </si>
  <si>
    <t>731xxx05</t>
  </si>
  <si>
    <t>QAA55.110/101: prostorový prístroj (pouze korekce+cidlo teploty prostoru)</t>
  </si>
  <si>
    <t>27</t>
  </si>
  <si>
    <t>731xxx06</t>
  </si>
  <si>
    <t>W07.31709: sada pro ohrev TV v externím zásobníku / THRs (pro kotle nad 25kW)</t>
  </si>
  <si>
    <t>28</t>
  </si>
  <si>
    <t>731200823</t>
  </si>
  <si>
    <t>Demontáž kotle ocelového na plynná nebo kapalná paliva výkon do 25 kW</t>
  </si>
  <si>
    <t>29</t>
  </si>
  <si>
    <t>PK</t>
  </si>
  <si>
    <t>731xxx07</t>
  </si>
  <si>
    <t>W07.31709: sada pro ohrev TV - montáž do kotel</t>
  </si>
  <si>
    <t>30</t>
  </si>
  <si>
    <t>731xxx10</t>
  </si>
  <si>
    <t>52109201-nohavice: biaxiální adaptér 2x DN80, DN125/80 (nohavice) (BRILON CZ a.s.)</t>
  </si>
  <si>
    <t>31</t>
  </si>
  <si>
    <t>731xxx11</t>
  </si>
  <si>
    <t>52105412: centrická prechodka DN110/80, s hrdlem DN110 pro odvod spalin komínem (BRILON CZ a.s.)</t>
  </si>
  <si>
    <t>32</t>
  </si>
  <si>
    <t>731xxx12</t>
  </si>
  <si>
    <t>52105411: centrická prechodka DN110/80, s hrdlem DN80 (redukce)(BRILON CZ a.s.)</t>
  </si>
  <si>
    <t>33</t>
  </si>
  <si>
    <t>731xxx13</t>
  </si>
  <si>
    <t>52100120: trubka DN110x250 mm PP, s hrdlem pro odvod spalin komínem(BRILON CZ a.s.)</t>
  </si>
  <si>
    <t>34</t>
  </si>
  <si>
    <t>731xxx14</t>
  </si>
  <si>
    <t>52100124: trubka DN110x1000 mm PP, s hrdlem pro odvod spalin komínem (BRILON CZ a.s.)</t>
  </si>
  <si>
    <t>35</t>
  </si>
  <si>
    <t>731xxx15</t>
  </si>
  <si>
    <t>52100126: trubka DN110x2000 mm PP, s hrdlem pro odvod spalin komínem (BRILON CZ a.s.)</t>
  </si>
  <si>
    <t>36</t>
  </si>
  <si>
    <t>731xxx16</t>
  </si>
  <si>
    <t>52100226: koleno DN110x87° PP pro odvod spalin komínem (BRILON CZ a.s.)</t>
  </si>
  <si>
    <t>37</t>
  </si>
  <si>
    <t>731xxx17</t>
  </si>
  <si>
    <t>52106202: patní koleno s podperou DN110 (koleno, kolej, operná tyc) (BRILON CZ a.s.)</t>
  </si>
  <si>
    <t>38</t>
  </si>
  <si>
    <t>731xxx18</t>
  </si>
  <si>
    <t>52106012: distancní objímka DN110 PP pro odvod spalin komínem (BRILON CZ a.s.)</t>
  </si>
  <si>
    <t>39</t>
  </si>
  <si>
    <t>731xxx19</t>
  </si>
  <si>
    <t>52108112: komínový poklop DN110 cerný plast RAL9011 s vyústením PP-UV cerná (BRILON CZ a.s.)</t>
  </si>
  <si>
    <t>40</t>
  </si>
  <si>
    <t>731xxx20</t>
  </si>
  <si>
    <t>52100322: kontrolní kus  - koleno s otvorem  PP DN110 pro odvod spalin komínem (BRILON CZ a.s.)</t>
  </si>
  <si>
    <t>41</t>
  </si>
  <si>
    <t>731xxx21</t>
  </si>
  <si>
    <t>52100122: trubka DN110x500 mm PP, s hrdlem pro odvod spalin komínem (BRILON CZ a.s.)</t>
  </si>
  <si>
    <t>42</t>
  </si>
  <si>
    <t>731xxx22</t>
  </si>
  <si>
    <t>52109100 Mřížka pro přívod vzduchu (BRILON CZ a.s.)</t>
  </si>
  <si>
    <t>43</t>
  </si>
  <si>
    <t>731xxx25</t>
  </si>
  <si>
    <t>Přípomoce elektro a MaR - kabeláže k venk. a vnitřnímu čidlu, přívod napájení 230V,  propojení MaR v rámci kotelny</t>
  </si>
  <si>
    <t>44</t>
  </si>
  <si>
    <t>73120</t>
  </si>
  <si>
    <t>Uvedení kotle do provozu</t>
  </si>
  <si>
    <t>soub</t>
  </si>
  <si>
    <t>45</t>
  </si>
  <si>
    <t>731249211</t>
  </si>
  <si>
    <t>Montáž rychlovyhřívacích agregátů na plynná paliva bez přípravy TUV</t>
  </si>
  <si>
    <t>46</t>
  </si>
  <si>
    <t>731341140</t>
  </si>
  <si>
    <t>Hadice napouštěcí pryžové D 20/28</t>
  </si>
  <si>
    <t>47</t>
  </si>
  <si>
    <t>731xxx30</t>
  </si>
  <si>
    <t>Montáž odkouření a přívodu vzduchu - sestavení celé spalinové cesty a přívodu spalovacího vzuchu včetně stavebních přípomocí</t>
  </si>
  <si>
    <t>48</t>
  </si>
  <si>
    <t>731xxx31</t>
  </si>
  <si>
    <t>Revize spalinové cesty</t>
  </si>
  <si>
    <t>49</t>
  </si>
  <si>
    <t>998731101</t>
  </si>
  <si>
    <t>Přesun hmot tonážní pro kotelny v objektech v do 6 m</t>
  </si>
  <si>
    <t>732</t>
  </si>
  <si>
    <t>Ústřední vytápění - strojovny</t>
  </si>
  <si>
    <t>50</t>
  </si>
  <si>
    <t>732219301</t>
  </si>
  <si>
    <t>Montáž ohříváku vody stojatého kombinovaného do 200 litrů</t>
  </si>
  <si>
    <t>51</t>
  </si>
  <si>
    <t>732331515</t>
  </si>
  <si>
    <t>Nádoba tlaková expanzní s membránou typ Expanzomat B PN 0,3 o obsahu 50 litrů</t>
  </si>
  <si>
    <t>52</t>
  </si>
  <si>
    <t>732429111</t>
  </si>
  <si>
    <t>Montáž čerpadla oběhového spirálního DN 25 do potrubí</t>
  </si>
  <si>
    <t>53</t>
  </si>
  <si>
    <t>732xxx11</t>
  </si>
  <si>
    <t>čerpadlo oběhové teplovodní elektronicky regulované 230V WILO STRATOS 30/1-6</t>
  </si>
  <si>
    <t>54</t>
  </si>
  <si>
    <t>732xxx20</t>
  </si>
  <si>
    <t>OHŘÍVAČ TV - nepřímotopený Dražice OKC 125/Z 1m2, 120 litrů.</t>
  </si>
  <si>
    <t>55</t>
  </si>
  <si>
    <t>732xxxx01</t>
  </si>
  <si>
    <t>Montáž HVDT (anuloidu)</t>
  </si>
  <si>
    <t>56</t>
  </si>
  <si>
    <t>484877400</t>
  </si>
  <si>
    <t>vyrovnávač dynamických tlaků závitový HVDT G 6/4"  vnější závit  2,5 m3/hod</t>
  </si>
  <si>
    <t>57</t>
  </si>
  <si>
    <t>998732101</t>
  </si>
  <si>
    <t>Přesun hmot tonážní pro strojovny v objektech v do 6 m</t>
  </si>
  <si>
    <t>733</t>
  </si>
  <si>
    <t>Ústřední vytápění - potrubí</t>
  </si>
  <si>
    <t>58</t>
  </si>
  <si>
    <t>733110808</t>
  </si>
  <si>
    <t>Demontáž potrubí ocelového závitového do DN 50</t>
  </si>
  <si>
    <t>59</t>
  </si>
  <si>
    <t>733191916</t>
  </si>
  <si>
    <t>Zaslepení potrubí ocelového závitového zavařením a skováním DN 32</t>
  </si>
  <si>
    <t>60</t>
  </si>
  <si>
    <t>733221202</t>
  </si>
  <si>
    <t>Potrubí měděné měkké spojované tvrdým pájením D 15x1</t>
  </si>
  <si>
    <t>61</t>
  </si>
  <si>
    <t>733221203</t>
  </si>
  <si>
    <t>Potrubí měděné měkké spojované tvrdým pájením D 18x1</t>
  </si>
  <si>
    <t>62</t>
  </si>
  <si>
    <t>733221204</t>
  </si>
  <si>
    <t>Potrubí měděné měkké spojované tvrdým pájením D 22x1</t>
  </si>
  <si>
    <t>63</t>
  </si>
  <si>
    <t>733222205</t>
  </si>
  <si>
    <t>Potrubí měděné polotvrdé spojované tvrdým pájením D 28x1</t>
  </si>
  <si>
    <t>64</t>
  </si>
  <si>
    <t>733222206</t>
  </si>
  <si>
    <t>Potrubí měděné polotvrdé spojované tvrdým pájením D 35x1,5</t>
  </si>
  <si>
    <t>65</t>
  </si>
  <si>
    <t>733223207</t>
  </si>
  <si>
    <t>Potrubí měděné tvrdé spojované tvrdým pájením D 42x1,5</t>
  </si>
  <si>
    <t>66</t>
  </si>
  <si>
    <t>733224204</t>
  </si>
  <si>
    <t>Příplatek k potrubí měděnému za potrubí vedené v kotelnách nebo strojovnách D 22x1</t>
  </si>
  <si>
    <t>67</t>
  </si>
  <si>
    <t>733224205</t>
  </si>
  <si>
    <t>Příplatek k potrubí měděnému za potrubí vedené v kotelnách nebo strojovnách D 28x1,5</t>
  </si>
  <si>
    <t>68</t>
  </si>
  <si>
    <t>733224206</t>
  </si>
  <si>
    <t>Příplatek k potrubí měděnému za potrubí vedené v kotelnách nebo strojovnách D 35x1,5</t>
  </si>
  <si>
    <t>69</t>
  </si>
  <si>
    <t>733224207</t>
  </si>
  <si>
    <t>Příplatek k potrubí měděnému za potrubí vedené v kotelnách nebo strojovnách D 42x1,5</t>
  </si>
  <si>
    <t>70</t>
  </si>
  <si>
    <t>733224222</t>
  </si>
  <si>
    <t>Příplatek k potrubí měděnému za zhotovení přípojky z trubek měděných D 15x1</t>
  </si>
  <si>
    <t>71</t>
  </si>
  <si>
    <t>733291101</t>
  </si>
  <si>
    <t>Zkouška těsnosti potrubí měděné do D 35x1,5</t>
  </si>
  <si>
    <t>72</t>
  </si>
  <si>
    <t>733291102</t>
  </si>
  <si>
    <t>Zkouška těsnosti potrubí měděné do D 64x2</t>
  </si>
  <si>
    <t>73</t>
  </si>
  <si>
    <t>733xxx01</t>
  </si>
  <si>
    <t>Rozety na přípojky potrubí d15 - bílé</t>
  </si>
  <si>
    <t>74</t>
  </si>
  <si>
    <t>733xxx02</t>
  </si>
  <si>
    <t>Zednické přípomoce - prostupy konstrukcemi vrtáním do průměru 40mm</t>
  </si>
  <si>
    <t>75</t>
  </si>
  <si>
    <t>998733103</t>
  </si>
  <si>
    <t>Přesun hmot tonážní pro rozvody potrubí v objektech v do 24 m</t>
  </si>
  <si>
    <t>734</t>
  </si>
  <si>
    <t>Ústřední vytápění - armatury</t>
  </si>
  <si>
    <t>76</t>
  </si>
  <si>
    <t>734209103</t>
  </si>
  <si>
    <t>Montáž armatury závitové s jedním závitem G 1/2</t>
  </si>
  <si>
    <t>77</t>
  </si>
  <si>
    <t>551243890</t>
  </si>
  <si>
    <t>kohout vypouštěcí  kulový, s hadicovou vývodkou a zátkou, PN 10, T 110°C R608 1/2"</t>
  </si>
  <si>
    <t>78</t>
  </si>
  <si>
    <t>734209115</t>
  </si>
  <si>
    <t>Montáž armatury závitové s dvěma závity G 1</t>
  </si>
  <si>
    <t>79</t>
  </si>
  <si>
    <t>734209116</t>
  </si>
  <si>
    <t>Montáž armatury závitové s dvěma závity G 5/4</t>
  </si>
  <si>
    <t>80</t>
  </si>
  <si>
    <t>734xxx04</t>
  </si>
  <si>
    <t>Vent.vyvažovací s vypouštěním  1" STAD</t>
  </si>
  <si>
    <t>81</t>
  </si>
  <si>
    <t>734xxx05</t>
  </si>
  <si>
    <t>Vent.vyvažovací s vypouštěním  5/4" STAD</t>
  </si>
  <si>
    <t>82</t>
  </si>
  <si>
    <t>734221536</t>
  </si>
  <si>
    <t>Ventil závitový termostatický rohový dvouregulační G 1/2 PN 16 do 110°C bez hlavice ovládání</t>
  </si>
  <si>
    <t>83</t>
  </si>
  <si>
    <t>734221683</t>
  </si>
  <si>
    <t>Termostatická hlavice kapalinová PN 10 do 110°C s vestavěným čidlem</t>
  </si>
  <si>
    <t>84</t>
  </si>
  <si>
    <t>734242414</t>
  </si>
  <si>
    <t>Ventil závitový zpětný přímý G 1 PN 16 do 110°C</t>
  </si>
  <si>
    <t>85</t>
  </si>
  <si>
    <t>734242416</t>
  </si>
  <si>
    <t>Ventil závitový zpětný přímý G 6/4 PN 16 do 110°C</t>
  </si>
  <si>
    <t>86</t>
  </si>
  <si>
    <t>734261403</t>
  </si>
  <si>
    <t>Armatura připojovací rohová G 3/4x18 PN 10 do 110°C radiátorů typu VK</t>
  </si>
  <si>
    <t>87</t>
  </si>
  <si>
    <t>734261417</t>
  </si>
  <si>
    <t>Šroubení regulační radiátorové rohové G 1/2 s vypouštěním</t>
  </si>
  <si>
    <t>88</t>
  </si>
  <si>
    <t>734291246</t>
  </si>
  <si>
    <t>Filtr závitový přímý G 1 1/2 PN 16 do 130°C s vnitřními závity</t>
  </si>
  <si>
    <t>89</t>
  </si>
  <si>
    <t>734292715</t>
  </si>
  <si>
    <t>Kohout kulový přímý G 1 PN 42 do 185°C vnitřní závit</t>
  </si>
  <si>
    <t>90</t>
  </si>
  <si>
    <t>734292716</t>
  </si>
  <si>
    <t>Kohout kulový přímý G 1 1/4 PN 42 do 185°C vnitřní závit</t>
  </si>
  <si>
    <t>91</t>
  </si>
  <si>
    <t>734292717</t>
  </si>
  <si>
    <t>Kohout kulový přímý G 1 1/2 PN 42 do 185°C vnitřní závit</t>
  </si>
  <si>
    <t>92</t>
  </si>
  <si>
    <t>734411101</t>
  </si>
  <si>
    <t>Teploměr technický s pevným stonkem a jímkou zadní připojení průměr 63 mm délky 50 mm</t>
  </si>
  <si>
    <t>93</t>
  </si>
  <si>
    <t>734421102</t>
  </si>
  <si>
    <t>Tlakoměr s pevným stonkem a zpětnou klapkou tlak 0-16 bar průměr 63 mm spodní připojení</t>
  </si>
  <si>
    <t>94</t>
  </si>
  <si>
    <t>734494111</t>
  </si>
  <si>
    <t>Návarek s metrickým závitem M 12x1,5 délky do 220 mm</t>
  </si>
  <si>
    <t>95</t>
  </si>
  <si>
    <t>SU R 3/4......VENTIL SE ZAJIŠTĚNÍM V OTEVŘ.POLOZE REFLEX 3/4"</t>
  </si>
  <si>
    <t>96</t>
  </si>
  <si>
    <t>734xxx06</t>
  </si>
  <si>
    <t>Ruční odvzdušňovací ventil 3/8" s nádobkou DN 50</t>
  </si>
  <si>
    <t>97</t>
  </si>
  <si>
    <t>734xxx07</t>
  </si>
  <si>
    <t>Vyregulování vyvažovacích patních regulačních ventilů, změření a zaprotokolování průtoku</t>
  </si>
  <si>
    <t>98</t>
  </si>
  <si>
    <t>998734103</t>
  </si>
  <si>
    <t>Přesun hmot tonážní pro armatury v objektech v do 24 m</t>
  </si>
  <si>
    <t>735</t>
  </si>
  <si>
    <t>Ústřední vytápění - otopná tělesa</t>
  </si>
  <si>
    <t>99</t>
  </si>
  <si>
    <t>735000912</t>
  </si>
  <si>
    <t>Vyregulování ventilu nebo kohoutu dvojregulačního s termostatickým ovládáním</t>
  </si>
  <si>
    <t>100</t>
  </si>
  <si>
    <t>735151472</t>
  </si>
  <si>
    <t>Otopné těleso panelové Korado Radik Klasik typ 21 výška/délka 600/500 mm</t>
  </si>
  <si>
    <t>101</t>
  </si>
  <si>
    <t>735151475</t>
  </si>
  <si>
    <t>Otopné těleso panelové Korado Radik Klasik typ 21 výška/délka 600/800 mm</t>
  </si>
  <si>
    <t>102</t>
  </si>
  <si>
    <t>735151476</t>
  </si>
  <si>
    <t>Otopné těleso panelové Korado Radik Klasik typ 21 výška/délka 600/900 mm</t>
  </si>
  <si>
    <t>103</t>
  </si>
  <si>
    <t>735151577</t>
  </si>
  <si>
    <t>Otopné těleso panelové Korado Radik Klasik typ 22 výška/délka 600/1000 mm</t>
  </si>
  <si>
    <t>104</t>
  </si>
  <si>
    <t>735151597</t>
  </si>
  <si>
    <t>Otopné těleso panelové Korado Radik Klasik typ 22 výška/délka 900/1000 mm</t>
  </si>
  <si>
    <t>105</t>
  </si>
  <si>
    <t>735151680</t>
  </si>
  <si>
    <t>Otopné těleso panelové Korado Radik Klasik typ 33 výška/délka 600/1400 mm</t>
  </si>
  <si>
    <t>106</t>
  </si>
  <si>
    <t>735151821</t>
  </si>
  <si>
    <t>Demontáž otopného tělesa panelového dvouřadého délka do 1500 mm</t>
  </si>
  <si>
    <t>107</t>
  </si>
  <si>
    <t>735151822</t>
  </si>
  <si>
    <t>Demontáž otopného tělesa panelového dvouřadého délka do 2820 mm</t>
  </si>
  <si>
    <t>108</t>
  </si>
  <si>
    <t>735152491</t>
  </si>
  <si>
    <t>Otopné těleso panelové Korado Radik Ventil Kompakt typ 21 VK výška/délka 900/400 mm</t>
  </si>
  <si>
    <t>109</t>
  </si>
  <si>
    <t>735152596</t>
  </si>
  <si>
    <t>Otopné těleso panelové Korado Radik Ventil Kompakt typ 22 VK výška/délka 900/900 mm</t>
  </si>
  <si>
    <t>110</t>
  </si>
  <si>
    <t>735152677</t>
  </si>
  <si>
    <t>Otopné těleso panelové Korado Radik Ventil Kompakt typ 33 VK výška/délka 600/1000 mm</t>
  </si>
  <si>
    <t>111</t>
  </si>
  <si>
    <t>735152678</t>
  </si>
  <si>
    <t>Otopné těleso panelové Korado Radik Ventil Kompakt typ 33 VK výška/délka 600/1100 mm</t>
  </si>
  <si>
    <t>112</t>
  </si>
  <si>
    <t>735152679</t>
  </si>
  <si>
    <t>Otopné těleso panelové Korado Radik Ventil Kompakt typ 33 VK výška/délka 600/1200 mm</t>
  </si>
  <si>
    <t>113</t>
  </si>
  <si>
    <t>735152680</t>
  </si>
  <si>
    <t>Otopné těleso panelové Korado Radik Ventil Kompakt typ 33 VK výška/délka 600/1400 mm</t>
  </si>
  <si>
    <t>114</t>
  </si>
  <si>
    <t>735152681</t>
  </si>
  <si>
    <t>Otopné těleso panelové Korado Radik Ventil Kompakt typ 33 VK výška/délka 600/1600 mm</t>
  </si>
  <si>
    <t>115</t>
  </si>
  <si>
    <t>735predb001</t>
  </si>
  <si>
    <t>Trubkové těleso Koralux Linear Comfort</t>
  </si>
  <si>
    <t>116</t>
  </si>
  <si>
    <t>998735102</t>
  </si>
  <si>
    <t>Přesun hmot tonážní pro otopná tělesa v objektech v do 12 m</t>
  </si>
  <si>
    <t>TOPNÁ ZKOUŠKA</t>
  </si>
  <si>
    <t>117</t>
  </si>
  <si>
    <t>101a</t>
  </si>
  <si>
    <t>Topná zkouška do 100 kW</t>
  </si>
  <si>
    <t>hod</t>
  </si>
  <si>
    <t>783</t>
  </si>
  <si>
    <t>Dokončovací práce - nátěry</t>
  </si>
  <si>
    <t>118</t>
  </si>
  <si>
    <t>783425412</t>
  </si>
  <si>
    <t>Nátěry syntetické potrubí do DN 50 barva dražší lesklý povrch 1x antikorozní, 1x základní, 2x email</t>
  </si>
  <si>
    <t>SLEPÝ ROZPOČET / SOUPIS PRACÍ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</si>
</sst>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56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sz val="8"/>
      <color indexed="21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94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0" fillId="0" borderId="24" xfId="0" applyNumberFormat="1" applyFont="1" applyBorder="1" applyAlignment="1" applyProtection="1">
      <alignment horizontal="righ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10" fillId="0" borderId="25" xfId="0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2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2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2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3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left" vertical="center"/>
      <protection/>
    </xf>
    <xf numFmtId="166" fontId="18" fillId="0" borderId="0" xfId="0" applyNumberFormat="1" applyFont="1" applyAlignment="1" applyProtection="1">
      <alignment horizontal="right" vertical="center"/>
      <protection/>
    </xf>
    <xf numFmtId="168" fontId="18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166" fontId="20" fillId="0" borderId="0" xfId="0" applyNumberFormat="1" applyFont="1" applyAlignment="1" applyProtection="1">
      <alignment horizontal="right" vertical="center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36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41" xfId="0" applyNumberFormat="1" applyFont="1" applyFill="1" applyBorder="1" applyAlignment="1" applyProtection="1">
      <alignment horizontal="center" vertical="center"/>
      <protection/>
    </xf>
    <xf numFmtId="164" fontId="3" fillId="34" borderId="41" xfId="0" applyNumberFormat="1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left"/>
      <protection/>
    </xf>
    <xf numFmtId="0" fontId="16" fillId="0" borderId="11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166" fontId="16" fillId="0" borderId="11" xfId="0" applyNumberFormat="1" applyFont="1" applyBorder="1" applyAlignment="1" applyProtection="1">
      <alignment horizontal="right" vertical="center"/>
      <protection/>
    </xf>
    <xf numFmtId="168" fontId="16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70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center" vertical="center"/>
      <protection/>
    </xf>
    <xf numFmtId="49" fontId="21" fillId="0" borderId="0" xfId="0" applyNumberFormat="1" applyFont="1" applyAlignment="1" applyProtection="1">
      <alignment horizontal="left" vertical="top"/>
      <protection/>
    </xf>
    <xf numFmtId="0" fontId="21" fillId="0" borderId="0" xfId="0" applyFont="1" applyAlignment="1" applyProtection="1">
      <alignment horizontal="left" vertical="center" wrapText="1"/>
      <protection/>
    </xf>
    <xf numFmtId="168" fontId="21" fillId="0" borderId="0" xfId="0" applyNumberFormat="1" applyFont="1" applyAlignment="1" applyProtection="1">
      <alignment horizontal="right" vertical="center"/>
      <protection/>
    </xf>
    <xf numFmtId="166" fontId="21" fillId="0" borderId="0" xfId="0" applyNumberFormat="1" applyFont="1" applyAlignment="1" applyProtection="1">
      <alignment horizontal="right" vertical="center"/>
      <protection/>
    </xf>
    <xf numFmtId="169" fontId="21" fillId="0" borderId="0" xfId="0" applyNumberFormat="1" applyFont="1" applyAlignment="1" applyProtection="1">
      <alignment horizontal="right" vertical="center"/>
      <protection/>
    </xf>
    <xf numFmtId="170" fontId="21" fillId="0" borderId="0" xfId="0" applyNumberFormat="1" applyFont="1" applyAlignment="1" applyProtection="1">
      <alignment horizontal="right" vertical="center"/>
      <protection/>
    </xf>
    <xf numFmtId="165" fontId="21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164" fontId="3" fillId="0" borderId="18" xfId="0" applyNumberFormat="1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3" fillId="0" borderId="22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zoomScalePageLayoutView="0" workbookViewId="0" topLeftCell="A2">
      <selection activeCell="V39" sqref="V39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490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0</v>
      </c>
      <c r="C5" s="14"/>
      <c r="D5" s="14"/>
      <c r="E5" s="184" t="s">
        <v>1</v>
      </c>
      <c r="F5" s="185"/>
      <c r="G5" s="185"/>
      <c r="H5" s="185"/>
      <c r="I5" s="185"/>
      <c r="J5" s="186"/>
      <c r="K5" s="14"/>
      <c r="L5" s="14"/>
      <c r="M5" s="14"/>
      <c r="N5" s="14"/>
      <c r="O5" s="14" t="s">
        <v>2</v>
      </c>
      <c r="P5" s="15" t="s">
        <v>3</v>
      </c>
      <c r="Q5" s="16"/>
      <c r="R5" s="17"/>
      <c r="S5" s="18"/>
    </row>
    <row r="6" spans="1:19" ht="17.25" customHeight="1" hidden="1">
      <c r="A6" s="13"/>
      <c r="B6" s="14" t="s">
        <v>4</v>
      </c>
      <c r="C6" s="14"/>
      <c r="D6" s="14"/>
      <c r="E6" s="19" t="s">
        <v>5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6</v>
      </c>
      <c r="C7" s="14"/>
      <c r="D7" s="14"/>
      <c r="E7" s="187" t="s">
        <v>3</v>
      </c>
      <c r="F7" s="188"/>
      <c r="G7" s="188"/>
      <c r="H7" s="188"/>
      <c r="I7" s="188"/>
      <c r="J7" s="189"/>
      <c r="K7" s="14"/>
      <c r="L7" s="14"/>
      <c r="M7" s="14"/>
      <c r="N7" s="14"/>
      <c r="O7" s="14" t="s">
        <v>7</v>
      </c>
      <c r="P7" s="24"/>
      <c r="Q7" s="22"/>
      <c r="R7" s="20"/>
      <c r="S7" s="18"/>
    </row>
    <row r="8" spans="1:19" ht="17.25" customHeight="1" hidden="1">
      <c r="A8" s="13"/>
      <c r="B8" s="14" t="s">
        <v>8</v>
      </c>
      <c r="C8" s="14"/>
      <c r="D8" s="14"/>
      <c r="E8" s="23" t="s">
        <v>3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9</v>
      </c>
      <c r="C9" s="14"/>
      <c r="D9" s="14"/>
      <c r="E9" s="190" t="s">
        <v>3</v>
      </c>
      <c r="F9" s="191"/>
      <c r="G9" s="191"/>
      <c r="H9" s="191"/>
      <c r="I9" s="191"/>
      <c r="J9" s="192"/>
      <c r="K9" s="14"/>
      <c r="L9" s="14"/>
      <c r="M9" s="14"/>
      <c r="N9" s="14"/>
      <c r="O9" s="14" t="s">
        <v>10</v>
      </c>
      <c r="P9" s="193" t="s">
        <v>11</v>
      </c>
      <c r="Q9" s="191"/>
      <c r="R9" s="192"/>
      <c r="S9" s="18"/>
    </row>
    <row r="10" spans="1:19" ht="17.25" customHeight="1" hidden="1">
      <c r="A10" s="13"/>
      <c r="B10" s="14" t="s">
        <v>12</v>
      </c>
      <c r="C10" s="14"/>
      <c r="D10" s="14"/>
      <c r="E10" s="25" t="s">
        <v>3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13</v>
      </c>
      <c r="C11" s="14"/>
      <c r="D11" s="14"/>
      <c r="E11" s="25" t="s">
        <v>3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14</v>
      </c>
      <c r="C12" s="14"/>
      <c r="D12" s="14"/>
      <c r="E12" s="25" t="s">
        <v>3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5" t="s">
        <v>3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5" t="s">
        <v>3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5" t="s">
        <v>3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5" t="s">
        <v>3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5" t="s">
        <v>3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5" t="s">
        <v>3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5" t="s">
        <v>3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5" t="s">
        <v>3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5" t="s">
        <v>3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5" t="s">
        <v>3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5" t="s">
        <v>3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6" t="s">
        <v>3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15</v>
      </c>
      <c r="P25" s="14" t="s">
        <v>16</v>
      </c>
      <c r="Q25" s="14"/>
      <c r="R25" s="14"/>
      <c r="S25" s="18"/>
    </row>
    <row r="26" spans="1:19" ht="17.25" customHeight="1">
      <c r="A26" s="13"/>
      <c r="B26" s="14" t="s">
        <v>17</v>
      </c>
      <c r="C26" s="14"/>
      <c r="D26" s="14"/>
      <c r="E26" s="15" t="s">
        <v>3</v>
      </c>
      <c r="F26" s="27"/>
      <c r="G26" s="27"/>
      <c r="H26" s="27"/>
      <c r="I26" s="27"/>
      <c r="J26" s="17"/>
      <c r="K26" s="14"/>
      <c r="L26" s="14"/>
      <c r="M26" s="14"/>
      <c r="N26" s="14"/>
      <c r="O26" s="28"/>
      <c r="P26" s="29"/>
      <c r="Q26" s="30"/>
      <c r="R26" s="31"/>
      <c r="S26" s="18"/>
    </row>
    <row r="27" spans="1:19" ht="17.25" customHeight="1">
      <c r="A27" s="13"/>
      <c r="B27" s="14" t="s">
        <v>18</v>
      </c>
      <c r="C27" s="14"/>
      <c r="D27" s="14"/>
      <c r="E27" s="24" t="s">
        <v>19</v>
      </c>
      <c r="F27" s="14"/>
      <c r="G27" s="14"/>
      <c r="H27" s="14"/>
      <c r="I27" s="14"/>
      <c r="J27" s="20"/>
      <c r="K27" s="14"/>
      <c r="L27" s="14"/>
      <c r="M27" s="14"/>
      <c r="N27" s="14"/>
      <c r="O27" s="28" t="s">
        <v>20</v>
      </c>
      <c r="P27" s="29"/>
      <c r="Q27" s="30"/>
      <c r="R27" s="31"/>
      <c r="S27" s="18"/>
    </row>
    <row r="28" spans="1:19" ht="17.25" customHeight="1">
      <c r="A28" s="13"/>
      <c r="B28" s="14" t="s">
        <v>21</v>
      </c>
      <c r="C28" s="14"/>
      <c r="D28" s="14"/>
      <c r="E28" s="24" t="s">
        <v>3</v>
      </c>
      <c r="F28" s="14"/>
      <c r="G28" s="14"/>
      <c r="H28" s="14"/>
      <c r="I28" s="14"/>
      <c r="J28" s="20"/>
      <c r="K28" s="14"/>
      <c r="L28" s="14"/>
      <c r="M28" s="14"/>
      <c r="N28" s="14"/>
      <c r="O28" s="28"/>
      <c r="P28" s="29"/>
      <c r="Q28" s="30"/>
      <c r="R28" s="31"/>
      <c r="S28" s="18"/>
    </row>
    <row r="29" spans="1:19" ht="17.25" customHeight="1">
      <c r="A29" s="13"/>
      <c r="B29" s="14"/>
      <c r="C29" s="14"/>
      <c r="D29" s="14"/>
      <c r="E29" s="32"/>
      <c r="F29" s="33"/>
      <c r="G29" s="33"/>
      <c r="H29" s="33"/>
      <c r="I29" s="33"/>
      <c r="J29" s="34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5" t="s">
        <v>22</v>
      </c>
      <c r="F30" s="14"/>
      <c r="G30" s="14" t="s">
        <v>23</v>
      </c>
      <c r="H30" s="14"/>
      <c r="I30" s="14"/>
      <c r="J30" s="14"/>
      <c r="K30" s="14"/>
      <c r="L30" s="14"/>
      <c r="M30" s="14"/>
      <c r="N30" s="14"/>
      <c r="O30" s="35" t="s">
        <v>24</v>
      </c>
      <c r="P30" s="22"/>
      <c r="Q30" s="22"/>
      <c r="R30" s="36"/>
      <c r="S30" s="18"/>
    </row>
    <row r="31" spans="1:19" ht="17.25" customHeight="1">
      <c r="A31" s="13"/>
      <c r="B31" s="14"/>
      <c r="C31" s="14"/>
      <c r="D31" s="14"/>
      <c r="E31" s="28"/>
      <c r="F31" s="14"/>
      <c r="G31" s="29"/>
      <c r="H31" s="37"/>
      <c r="I31" s="38"/>
      <c r="J31" s="14"/>
      <c r="K31" s="14"/>
      <c r="L31" s="14"/>
      <c r="M31" s="14"/>
      <c r="N31" s="14"/>
      <c r="O31" s="39" t="s">
        <v>25</v>
      </c>
      <c r="P31" s="22"/>
      <c r="Q31" s="22"/>
      <c r="R31" s="40"/>
      <c r="S31" s="18"/>
    </row>
    <row r="32" spans="1:19" ht="8.2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</row>
    <row r="33" spans="1:19" ht="20.25" customHeight="1">
      <c r="A33" s="44"/>
      <c r="B33" s="45"/>
      <c r="C33" s="45"/>
      <c r="D33" s="45"/>
      <c r="E33" s="46" t="s">
        <v>26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7"/>
    </row>
    <row r="34" spans="1:19" ht="20.25" customHeight="1">
      <c r="A34" s="48" t="s">
        <v>27</v>
      </c>
      <c r="B34" s="49"/>
      <c r="C34" s="49"/>
      <c r="D34" s="50"/>
      <c r="E34" s="51" t="s">
        <v>28</v>
      </c>
      <c r="F34" s="50"/>
      <c r="G34" s="51" t="s">
        <v>29</v>
      </c>
      <c r="H34" s="49"/>
      <c r="I34" s="50"/>
      <c r="J34" s="51" t="s">
        <v>30</v>
      </c>
      <c r="K34" s="49"/>
      <c r="L34" s="51" t="s">
        <v>31</v>
      </c>
      <c r="M34" s="49"/>
      <c r="N34" s="49"/>
      <c r="O34" s="50"/>
      <c r="P34" s="51" t="s">
        <v>32</v>
      </c>
      <c r="Q34" s="49"/>
      <c r="R34" s="49"/>
      <c r="S34" s="52"/>
    </row>
    <row r="35" spans="1:19" ht="20.25" customHeight="1">
      <c r="A35" s="53"/>
      <c r="B35" s="54"/>
      <c r="C35" s="54"/>
      <c r="D35" s="55">
        <v>0</v>
      </c>
      <c r="E35" s="56">
        <f>IF(D35=0,0,R47/D35)</f>
        <v>0</v>
      </c>
      <c r="F35" s="57"/>
      <c r="G35" s="58"/>
      <c r="H35" s="54"/>
      <c r="I35" s="55">
        <v>0</v>
      </c>
      <c r="J35" s="56">
        <f>IF(I35=0,0,R47/I35)</f>
        <v>0</v>
      </c>
      <c r="K35" s="59"/>
      <c r="L35" s="58"/>
      <c r="M35" s="54"/>
      <c r="N35" s="54"/>
      <c r="O35" s="55">
        <v>0</v>
      </c>
      <c r="P35" s="58"/>
      <c r="Q35" s="54"/>
      <c r="R35" s="60">
        <f>IF(O35=0,0,R47/O35)</f>
        <v>0</v>
      </c>
      <c r="S35" s="61"/>
    </row>
    <row r="36" spans="1:19" ht="20.25" customHeight="1">
      <c r="A36" s="44"/>
      <c r="B36" s="45"/>
      <c r="C36" s="45"/>
      <c r="D36" s="45"/>
      <c r="E36" s="46" t="s">
        <v>33</v>
      </c>
      <c r="F36" s="45"/>
      <c r="G36" s="45"/>
      <c r="H36" s="45"/>
      <c r="I36" s="45"/>
      <c r="J36" s="62" t="s">
        <v>34</v>
      </c>
      <c r="K36" s="45"/>
      <c r="L36" s="45"/>
      <c r="M36" s="45"/>
      <c r="N36" s="45"/>
      <c r="O36" s="45"/>
      <c r="P36" s="45"/>
      <c r="Q36" s="45"/>
      <c r="R36" s="45"/>
      <c r="S36" s="47"/>
    </row>
    <row r="37" spans="1:19" ht="20.25" customHeight="1">
      <c r="A37" s="63" t="s">
        <v>35</v>
      </c>
      <c r="B37" s="64"/>
      <c r="C37" s="65" t="s">
        <v>36</v>
      </c>
      <c r="D37" s="66"/>
      <c r="E37" s="66"/>
      <c r="F37" s="67"/>
      <c r="G37" s="63" t="s">
        <v>37</v>
      </c>
      <c r="H37" s="68"/>
      <c r="I37" s="65" t="s">
        <v>38</v>
      </c>
      <c r="J37" s="66"/>
      <c r="K37" s="66"/>
      <c r="L37" s="63" t="s">
        <v>39</v>
      </c>
      <c r="M37" s="68"/>
      <c r="N37" s="65" t="s">
        <v>40</v>
      </c>
      <c r="O37" s="66"/>
      <c r="P37" s="66"/>
      <c r="Q37" s="66"/>
      <c r="R37" s="66"/>
      <c r="S37" s="67"/>
    </row>
    <row r="38" spans="1:19" ht="20.25" customHeight="1">
      <c r="A38" s="69">
        <v>1</v>
      </c>
      <c r="B38" s="70" t="s">
        <v>41</v>
      </c>
      <c r="C38" s="17"/>
      <c r="D38" s="71" t="s">
        <v>42</v>
      </c>
      <c r="E38" s="72">
        <f>SUMIF(Rozpocet!O5:O144,8,Rozpocet!I5:I144)</f>
        <v>0</v>
      </c>
      <c r="F38" s="73"/>
      <c r="G38" s="69">
        <v>8</v>
      </c>
      <c r="H38" s="74" t="s">
        <v>43</v>
      </c>
      <c r="I38" s="31"/>
      <c r="J38" s="75">
        <v>0</v>
      </c>
      <c r="K38" s="76"/>
      <c r="L38" s="69">
        <v>13</v>
      </c>
      <c r="M38" s="29" t="s">
        <v>44</v>
      </c>
      <c r="N38" s="37"/>
      <c r="O38" s="37"/>
      <c r="P38" s="77">
        <f>M49</f>
        <v>21</v>
      </c>
      <c r="Q38" s="78" t="s">
        <v>45</v>
      </c>
      <c r="R38" s="72">
        <v>0</v>
      </c>
      <c r="S38" s="73"/>
    </row>
    <row r="39" spans="1:19" ht="20.25" customHeight="1">
      <c r="A39" s="69">
        <v>2</v>
      </c>
      <c r="B39" s="79"/>
      <c r="C39" s="34"/>
      <c r="D39" s="71" t="s">
        <v>46</v>
      </c>
      <c r="E39" s="72">
        <f>SUMIF(Rozpocet!O10:O144,4,Rozpocet!I10:I144)</f>
        <v>0</v>
      </c>
      <c r="F39" s="73"/>
      <c r="G39" s="69">
        <v>9</v>
      </c>
      <c r="H39" s="14" t="s">
        <v>47</v>
      </c>
      <c r="I39" s="71"/>
      <c r="J39" s="75">
        <v>0</v>
      </c>
      <c r="K39" s="76"/>
      <c r="L39" s="69">
        <v>14</v>
      </c>
      <c r="M39" s="29" t="s">
        <v>48</v>
      </c>
      <c r="N39" s="37"/>
      <c r="O39" s="37"/>
      <c r="P39" s="77">
        <f>M49</f>
        <v>21</v>
      </c>
      <c r="Q39" s="78" t="s">
        <v>45</v>
      </c>
      <c r="R39" s="72">
        <v>0</v>
      </c>
      <c r="S39" s="73"/>
    </row>
    <row r="40" spans="1:19" ht="20.25" customHeight="1">
      <c r="A40" s="69">
        <v>3</v>
      </c>
      <c r="B40" s="70" t="s">
        <v>49</v>
      </c>
      <c r="C40" s="17"/>
      <c r="D40" s="71" t="s">
        <v>42</v>
      </c>
      <c r="E40" s="72">
        <f>SUMIF(Rozpocet!O11:O144,32,Rozpocet!I11:I144)</f>
        <v>0</v>
      </c>
      <c r="F40" s="73"/>
      <c r="G40" s="69">
        <v>10</v>
      </c>
      <c r="H40" s="74" t="s">
        <v>50</v>
      </c>
      <c r="I40" s="31"/>
      <c r="J40" s="75">
        <v>0</v>
      </c>
      <c r="K40" s="76"/>
      <c r="L40" s="69">
        <v>15</v>
      </c>
      <c r="M40" s="29" t="s">
        <v>51</v>
      </c>
      <c r="N40" s="37"/>
      <c r="O40" s="37"/>
      <c r="P40" s="77">
        <f>M49</f>
        <v>21</v>
      </c>
      <c r="Q40" s="78" t="s">
        <v>45</v>
      </c>
      <c r="R40" s="72">
        <v>0</v>
      </c>
      <c r="S40" s="73"/>
    </row>
    <row r="41" spans="1:19" ht="20.25" customHeight="1">
      <c r="A41" s="69">
        <v>4</v>
      </c>
      <c r="B41" s="79"/>
      <c r="C41" s="34"/>
      <c r="D41" s="71" t="s">
        <v>46</v>
      </c>
      <c r="E41" s="72">
        <f>SUMIF(Rozpocet!O12:O144,16,Rozpocet!I12:I144)+SUMIF(Rozpocet!O12:O144,128,Rozpocet!I12:I144)</f>
        <v>0</v>
      </c>
      <c r="F41" s="73"/>
      <c r="G41" s="69">
        <v>11</v>
      </c>
      <c r="H41" s="74"/>
      <c r="I41" s="31"/>
      <c r="J41" s="75">
        <v>0</v>
      </c>
      <c r="K41" s="76"/>
      <c r="L41" s="69">
        <v>16</v>
      </c>
      <c r="M41" s="29" t="s">
        <v>52</v>
      </c>
      <c r="N41" s="37"/>
      <c r="O41" s="37"/>
      <c r="P41" s="77">
        <f>M49</f>
        <v>21</v>
      </c>
      <c r="Q41" s="78" t="s">
        <v>45</v>
      </c>
      <c r="R41" s="72">
        <v>0</v>
      </c>
      <c r="S41" s="73"/>
    </row>
    <row r="42" spans="1:19" ht="20.25" customHeight="1">
      <c r="A42" s="69">
        <v>5</v>
      </c>
      <c r="B42" s="70" t="s">
        <v>53</v>
      </c>
      <c r="C42" s="17"/>
      <c r="D42" s="71" t="s">
        <v>42</v>
      </c>
      <c r="E42" s="72">
        <f>SUMIF(Rozpocet!O13:O144,256,Rozpocet!I13:I144)</f>
        <v>0</v>
      </c>
      <c r="F42" s="73"/>
      <c r="G42" s="80"/>
      <c r="H42" s="37"/>
      <c r="I42" s="31"/>
      <c r="J42" s="81"/>
      <c r="K42" s="76"/>
      <c r="L42" s="69">
        <v>17</v>
      </c>
      <c r="M42" s="29" t="s">
        <v>54</v>
      </c>
      <c r="N42" s="37"/>
      <c r="O42" s="37"/>
      <c r="P42" s="77">
        <f>M49</f>
        <v>21</v>
      </c>
      <c r="Q42" s="78" t="s">
        <v>45</v>
      </c>
      <c r="R42" s="72">
        <v>0</v>
      </c>
      <c r="S42" s="73"/>
    </row>
    <row r="43" spans="1:19" ht="20.25" customHeight="1">
      <c r="A43" s="69">
        <v>6</v>
      </c>
      <c r="B43" s="79"/>
      <c r="C43" s="34"/>
      <c r="D43" s="71" t="s">
        <v>46</v>
      </c>
      <c r="E43" s="72">
        <f>SUMIF(Rozpocet!O14:O144,64,Rozpocet!I14:I144)</f>
        <v>0</v>
      </c>
      <c r="F43" s="73"/>
      <c r="G43" s="80"/>
      <c r="H43" s="37"/>
      <c r="I43" s="31"/>
      <c r="J43" s="81"/>
      <c r="K43" s="76"/>
      <c r="L43" s="69">
        <v>18</v>
      </c>
      <c r="M43" s="74" t="s">
        <v>55</v>
      </c>
      <c r="N43" s="37"/>
      <c r="O43" s="37"/>
      <c r="P43" s="37"/>
      <c r="Q43" s="31"/>
      <c r="R43" s="72">
        <f>SUMIF(Rozpocet!O14:O144,1024,Rozpocet!I14:I144)</f>
        <v>0</v>
      </c>
      <c r="S43" s="73"/>
    </row>
    <row r="44" spans="1:19" ht="20.25" customHeight="1">
      <c r="A44" s="69">
        <v>7</v>
      </c>
      <c r="B44" s="82" t="s">
        <v>56</v>
      </c>
      <c r="C44" s="37"/>
      <c r="D44" s="31"/>
      <c r="E44" s="83">
        <f>SUM(E38:E43)</f>
        <v>0</v>
      </c>
      <c r="F44" s="47"/>
      <c r="G44" s="69">
        <v>12</v>
      </c>
      <c r="H44" s="82" t="s">
        <v>57</v>
      </c>
      <c r="I44" s="31"/>
      <c r="J44" s="84">
        <f>SUM(J38:J41)</f>
        <v>0</v>
      </c>
      <c r="K44" s="85"/>
      <c r="L44" s="69">
        <v>19</v>
      </c>
      <c r="M44" s="70" t="s">
        <v>58</v>
      </c>
      <c r="N44" s="27"/>
      <c r="O44" s="27"/>
      <c r="P44" s="27"/>
      <c r="Q44" s="86"/>
      <c r="R44" s="83">
        <f>SUM(R38:R43)</f>
        <v>0</v>
      </c>
      <c r="S44" s="47"/>
    </row>
    <row r="45" spans="1:19" ht="20.25" customHeight="1">
      <c r="A45" s="87">
        <v>20</v>
      </c>
      <c r="B45" s="88" t="s">
        <v>59</v>
      </c>
      <c r="C45" s="89"/>
      <c r="D45" s="90"/>
      <c r="E45" s="91">
        <f>SUMIF(Rozpocet!O14:O144,512,Rozpocet!I14:I144)</f>
        <v>0</v>
      </c>
      <c r="F45" s="43"/>
      <c r="G45" s="87">
        <v>21</v>
      </c>
      <c r="H45" s="88" t="s">
        <v>60</v>
      </c>
      <c r="I45" s="90"/>
      <c r="J45" s="92">
        <v>0</v>
      </c>
      <c r="K45" s="93">
        <f>M49</f>
        <v>21</v>
      </c>
      <c r="L45" s="87">
        <v>22</v>
      </c>
      <c r="M45" s="88" t="s">
        <v>61</v>
      </c>
      <c r="N45" s="89"/>
      <c r="O45" s="89"/>
      <c r="P45" s="89"/>
      <c r="Q45" s="90"/>
      <c r="R45" s="91">
        <f>SUMIF(Rozpocet!O14:O144,"&lt;4",Rozpocet!I14:I144)+SUMIF(Rozpocet!O14:O144,"&gt;1024",Rozpocet!I14:I144)</f>
        <v>0</v>
      </c>
      <c r="S45" s="43"/>
    </row>
    <row r="46" spans="1:19" ht="20.25" customHeight="1">
      <c r="A46" s="94" t="s">
        <v>18</v>
      </c>
      <c r="B46" s="11"/>
      <c r="C46" s="11"/>
      <c r="D46" s="11"/>
      <c r="E46" s="11"/>
      <c r="F46" s="95"/>
      <c r="G46" s="96"/>
      <c r="H46" s="11"/>
      <c r="I46" s="11"/>
      <c r="J46" s="11"/>
      <c r="K46" s="11"/>
      <c r="L46" s="63" t="s">
        <v>62</v>
      </c>
      <c r="M46" s="50"/>
      <c r="N46" s="65" t="s">
        <v>63</v>
      </c>
      <c r="O46" s="49"/>
      <c r="P46" s="49"/>
      <c r="Q46" s="49"/>
      <c r="R46" s="49"/>
      <c r="S46" s="52"/>
    </row>
    <row r="47" spans="1:19" ht="20.25" customHeight="1">
      <c r="A47" s="13"/>
      <c r="B47" s="14"/>
      <c r="C47" s="14"/>
      <c r="D47" s="14"/>
      <c r="E47" s="14"/>
      <c r="F47" s="20"/>
      <c r="G47" s="97"/>
      <c r="H47" s="14"/>
      <c r="I47" s="14"/>
      <c r="J47" s="14"/>
      <c r="K47" s="14"/>
      <c r="L47" s="69">
        <v>23</v>
      </c>
      <c r="M47" s="74" t="s">
        <v>64</v>
      </c>
      <c r="N47" s="37"/>
      <c r="O47" s="37"/>
      <c r="P47" s="37"/>
      <c r="Q47" s="73"/>
      <c r="R47" s="83">
        <f>ROUND(E44+J44+R44+E45+J45+R45,2)</f>
        <v>0</v>
      </c>
      <c r="S47" s="98">
        <f>E44+J44+R44+E45+J45+R45</f>
        <v>0</v>
      </c>
    </row>
    <row r="48" spans="1:19" ht="20.25" customHeight="1">
      <c r="A48" s="99" t="s">
        <v>65</v>
      </c>
      <c r="B48" s="33"/>
      <c r="C48" s="33"/>
      <c r="D48" s="33"/>
      <c r="E48" s="33"/>
      <c r="F48" s="34"/>
      <c r="G48" s="100" t="s">
        <v>66</v>
      </c>
      <c r="H48" s="33"/>
      <c r="I48" s="33"/>
      <c r="J48" s="33"/>
      <c r="K48" s="33"/>
      <c r="L48" s="69">
        <v>24</v>
      </c>
      <c r="M48" s="101">
        <v>15</v>
      </c>
      <c r="N48" s="34" t="s">
        <v>45</v>
      </c>
      <c r="O48" s="102">
        <f>R47-O49</f>
        <v>0</v>
      </c>
      <c r="P48" s="37" t="s">
        <v>67</v>
      </c>
      <c r="Q48" s="31"/>
      <c r="R48" s="103">
        <f>ROUNDUP(O48*M48/100,1)</f>
        <v>0</v>
      </c>
      <c r="S48" s="104">
        <f>O48*M48/100</f>
        <v>0</v>
      </c>
    </row>
    <row r="49" spans="1:19" ht="20.25" customHeight="1">
      <c r="A49" s="105" t="s">
        <v>17</v>
      </c>
      <c r="B49" s="27"/>
      <c r="C49" s="27"/>
      <c r="D49" s="27"/>
      <c r="E49" s="27"/>
      <c r="F49" s="17"/>
      <c r="G49" s="106"/>
      <c r="H49" s="27"/>
      <c r="I49" s="27"/>
      <c r="J49" s="27"/>
      <c r="K49" s="27"/>
      <c r="L49" s="69">
        <v>25</v>
      </c>
      <c r="M49" s="107">
        <v>21</v>
      </c>
      <c r="N49" s="31" t="s">
        <v>45</v>
      </c>
      <c r="O49" s="102">
        <f>ROUND(SUMIF(Rozpocet!N14:N144,M49,Rozpocet!I14:I144)+SUMIF(P38:P42,M49,R38:R42)+IF(K45=M49,J45,0),2)</f>
        <v>0</v>
      </c>
      <c r="P49" s="37" t="s">
        <v>67</v>
      </c>
      <c r="Q49" s="31"/>
      <c r="R49" s="72">
        <f>ROUNDUP(O49*M49/100,1)</f>
        <v>0</v>
      </c>
      <c r="S49" s="108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7"/>
      <c r="H50" s="14"/>
      <c r="I50" s="14"/>
      <c r="J50" s="14"/>
      <c r="K50" s="14"/>
      <c r="L50" s="87">
        <v>26</v>
      </c>
      <c r="M50" s="109" t="s">
        <v>68</v>
      </c>
      <c r="N50" s="89"/>
      <c r="O50" s="89"/>
      <c r="P50" s="89"/>
      <c r="Q50" s="110"/>
      <c r="R50" s="111">
        <f>R47+R48+R49</f>
        <v>0</v>
      </c>
      <c r="S50" s="112"/>
    </row>
    <row r="51" spans="1:19" ht="20.25" customHeight="1">
      <c r="A51" s="99" t="s">
        <v>65</v>
      </c>
      <c r="B51" s="33"/>
      <c r="C51" s="33"/>
      <c r="D51" s="33"/>
      <c r="E51" s="33"/>
      <c r="F51" s="34"/>
      <c r="G51" s="100" t="s">
        <v>66</v>
      </c>
      <c r="H51" s="33"/>
      <c r="I51" s="33"/>
      <c r="J51" s="33"/>
      <c r="K51" s="33"/>
      <c r="L51" s="63" t="s">
        <v>69</v>
      </c>
      <c r="M51" s="50"/>
      <c r="N51" s="65" t="s">
        <v>70</v>
      </c>
      <c r="O51" s="49"/>
      <c r="P51" s="49"/>
      <c r="Q51" s="49"/>
      <c r="R51" s="113"/>
      <c r="S51" s="52"/>
    </row>
    <row r="52" spans="1:19" ht="20.25" customHeight="1">
      <c r="A52" s="105" t="s">
        <v>21</v>
      </c>
      <c r="B52" s="27"/>
      <c r="C52" s="27"/>
      <c r="D52" s="27"/>
      <c r="E52" s="27"/>
      <c r="F52" s="17"/>
      <c r="G52" s="106"/>
      <c r="H52" s="27"/>
      <c r="I52" s="27"/>
      <c r="J52" s="27"/>
      <c r="K52" s="27"/>
      <c r="L52" s="69">
        <v>27</v>
      </c>
      <c r="M52" s="74" t="s">
        <v>71</v>
      </c>
      <c r="N52" s="37"/>
      <c r="O52" s="37"/>
      <c r="P52" s="37"/>
      <c r="Q52" s="31"/>
      <c r="R52" s="72">
        <v>0</v>
      </c>
      <c r="S52" s="73"/>
    </row>
    <row r="53" spans="1:19" ht="20.25" customHeight="1">
      <c r="A53" s="13"/>
      <c r="B53" s="14"/>
      <c r="C53" s="14"/>
      <c r="D53" s="14"/>
      <c r="E53" s="14"/>
      <c r="F53" s="20"/>
      <c r="G53" s="97"/>
      <c r="H53" s="14"/>
      <c r="I53" s="14"/>
      <c r="J53" s="14"/>
      <c r="K53" s="14"/>
      <c r="L53" s="69">
        <v>28</v>
      </c>
      <c r="M53" s="74" t="s">
        <v>72</v>
      </c>
      <c r="N53" s="37"/>
      <c r="O53" s="37"/>
      <c r="P53" s="37"/>
      <c r="Q53" s="31"/>
      <c r="R53" s="72">
        <v>0</v>
      </c>
      <c r="S53" s="73"/>
    </row>
    <row r="54" spans="1:19" ht="20.25" customHeight="1">
      <c r="A54" s="114" t="s">
        <v>65</v>
      </c>
      <c r="B54" s="42"/>
      <c r="C54" s="42"/>
      <c r="D54" s="42"/>
      <c r="E54" s="42"/>
      <c r="F54" s="115"/>
      <c r="G54" s="116" t="s">
        <v>66</v>
      </c>
      <c r="H54" s="42"/>
      <c r="I54" s="42"/>
      <c r="J54" s="42"/>
      <c r="K54" s="42"/>
      <c r="L54" s="87">
        <v>29</v>
      </c>
      <c r="M54" s="88" t="s">
        <v>73</v>
      </c>
      <c r="N54" s="89"/>
      <c r="O54" s="89"/>
      <c r="P54" s="89"/>
      <c r="Q54" s="90"/>
      <c r="R54" s="56">
        <v>0</v>
      </c>
      <c r="S54" s="117"/>
    </row>
  </sheetData>
  <sheetProtection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8" t="s">
        <v>74</v>
      </c>
      <c r="B1" s="119"/>
      <c r="C1" s="119"/>
      <c r="D1" s="119"/>
      <c r="E1" s="119"/>
    </row>
    <row r="2" spans="1:5" ht="12" customHeight="1">
      <c r="A2" s="120" t="s">
        <v>75</v>
      </c>
      <c r="B2" s="121" t="str">
        <f>'Krycí list'!E5</f>
        <v>REKONSTRUKCE TOPNÉHO SYSTÉMU, MŠ PIVOVARSKÁ KRÁLÍKY</v>
      </c>
      <c r="C2" s="122"/>
      <c r="D2" s="122"/>
      <c r="E2" s="122"/>
    </row>
    <row r="3" spans="1:5" ht="12" customHeight="1">
      <c r="A3" s="120" t="s">
        <v>76</v>
      </c>
      <c r="B3" s="121" t="str">
        <f>'Krycí list'!E7</f>
        <v> </v>
      </c>
      <c r="C3" s="123"/>
      <c r="D3" s="121"/>
      <c r="E3" s="124"/>
    </row>
    <row r="4" spans="1:5" ht="12" customHeight="1">
      <c r="A4" s="120" t="s">
        <v>77</v>
      </c>
      <c r="B4" s="121" t="str">
        <f>'Krycí list'!E9</f>
        <v> </v>
      </c>
      <c r="C4" s="123"/>
      <c r="D4" s="121"/>
      <c r="E4" s="124"/>
    </row>
    <row r="5" spans="1:5" ht="12" customHeight="1">
      <c r="A5" s="121" t="s">
        <v>78</v>
      </c>
      <c r="B5" s="121" t="str">
        <f>'Krycí list'!P5</f>
        <v> </v>
      </c>
      <c r="C5" s="123"/>
      <c r="D5" s="121"/>
      <c r="E5" s="124"/>
    </row>
    <row r="6" spans="1:5" ht="6" customHeight="1">
      <c r="A6" s="121"/>
      <c r="B6" s="121"/>
      <c r="C6" s="123"/>
      <c r="D6" s="121"/>
      <c r="E6" s="124"/>
    </row>
    <row r="7" spans="1:5" ht="12" customHeight="1">
      <c r="A7" s="121" t="s">
        <v>79</v>
      </c>
      <c r="B7" s="121" t="str">
        <f>'Krycí list'!E26</f>
        <v> </v>
      </c>
      <c r="C7" s="123"/>
      <c r="D7" s="121"/>
      <c r="E7" s="124"/>
    </row>
    <row r="8" spans="1:5" ht="12" customHeight="1">
      <c r="A8" s="121" t="s">
        <v>80</v>
      </c>
      <c r="B8" s="121" t="str">
        <f>'Krycí list'!E28</f>
        <v> </v>
      </c>
      <c r="C8" s="123"/>
      <c r="D8" s="121"/>
      <c r="E8" s="124"/>
    </row>
    <row r="9" spans="1:5" ht="12" customHeight="1">
      <c r="A9" s="121" t="s">
        <v>81</v>
      </c>
      <c r="B9" s="121" t="s">
        <v>25</v>
      </c>
      <c r="C9" s="123"/>
      <c r="D9" s="121"/>
      <c r="E9" s="124"/>
    </row>
    <row r="10" spans="1:5" ht="6" customHeight="1">
      <c r="A10" s="119"/>
      <c r="B10" s="119"/>
      <c r="C10" s="119"/>
      <c r="D10" s="119"/>
      <c r="E10" s="119"/>
    </row>
    <row r="11" spans="1:5" ht="12" customHeight="1">
      <c r="A11" s="125" t="s">
        <v>82</v>
      </c>
      <c r="B11" s="126" t="s">
        <v>83</v>
      </c>
      <c r="C11" s="127" t="s">
        <v>84</v>
      </c>
      <c r="D11" s="128" t="s">
        <v>85</v>
      </c>
      <c r="E11" s="127" t="s">
        <v>86</v>
      </c>
    </row>
    <row r="12" spans="1:5" ht="12" customHeight="1">
      <c r="A12" s="129">
        <v>1</v>
      </c>
      <c r="B12" s="130">
        <v>2</v>
      </c>
      <c r="C12" s="131">
        <v>3</v>
      </c>
      <c r="D12" s="132">
        <v>4</v>
      </c>
      <c r="E12" s="131">
        <v>5</v>
      </c>
    </row>
    <row r="13" spans="1:5" ht="3.75" customHeight="1">
      <c r="A13" s="133"/>
      <c r="B13" s="134"/>
      <c r="C13" s="134"/>
      <c r="D13" s="134"/>
      <c r="E13" s="135"/>
    </row>
    <row r="14" spans="1:5" s="136" customFormat="1" ht="12.75" customHeight="1">
      <c r="A14" s="137" t="str">
        <f>Rozpocet!D14</f>
        <v>PSV</v>
      </c>
      <c r="B14" s="138" t="str">
        <f>Rozpocet!E14</f>
        <v>Práce a dodávky PSV</v>
      </c>
      <c r="C14" s="139">
        <f>Rozpocet!I14</f>
        <v>0</v>
      </c>
      <c r="D14" s="140">
        <f>Rozpocet!K14</f>
        <v>2.30265</v>
      </c>
      <c r="E14" s="140">
        <f>Rozpocet!M14</f>
        <v>3.99925</v>
      </c>
    </row>
    <row r="15" spans="1:5" s="136" customFormat="1" ht="12.75" customHeight="1">
      <c r="A15" s="141" t="str">
        <f>Rozpocet!D15</f>
        <v>713</v>
      </c>
      <c r="B15" s="142" t="str">
        <f>Rozpocet!E15</f>
        <v>Izolace tepelné</v>
      </c>
      <c r="C15" s="143">
        <f>Rozpocet!I15</f>
        <v>0</v>
      </c>
      <c r="D15" s="144">
        <f>Rozpocet!K15</f>
        <v>0.01822</v>
      </c>
      <c r="E15" s="144">
        <f>Rozpocet!M15</f>
        <v>0</v>
      </c>
    </row>
    <row r="16" spans="1:5" s="136" customFormat="1" ht="12.75" customHeight="1">
      <c r="A16" s="141" t="str">
        <f>Rozpocet!D24</f>
        <v>721</v>
      </c>
      <c r="B16" s="142" t="str">
        <f>Rozpocet!E24</f>
        <v>Zdravotechnika - vnitřní kanalizace</v>
      </c>
      <c r="C16" s="143">
        <f>Rozpocet!I24</f>
        <v>0</v>
      </c>
      <c r="D16" s="144">
        <f>Rozpocet!K24</f>
        <v>0.00145</v>
      </c>
      <c r="E16" s="144">
        <f>Rozpocet!M24</f>
        <v>0</v>
      </c>
    </row>
    <row r="17" spans="1:5" s="136" customFormat="1" ht="12.75" customHeight="1">
      <c r="A17" s="141" t="str">
        <f>Rozpocet!D28</f>
        <v>723</v>
      </c>
      <c r="B17" s="142" t="str">
        <f>Rozpocet!E28</f>
        <v>Zdravotechnika - vnitřní plynovod</v>
      </c>
      <c r="C17" s="143">
        <f>Rozpocet!I28</f>
        <v>0</v>
      </c>
      <c r="D17" s="144">
        <f>Rozpocet!K28</f>
        <v>0.025009999999999998</v>
      </c>
      <c r="E17" s="144">
        <f>Rozpocet!M28</f>
        <v>0.0942</v>
      </c>
    </row>
    <row r="18" spans="1:5" s="136" customFormat="1" ht="12.75" customHeight="1">
      <c r="A18" s="141" t="str">
        <f>Rozpocet!D36</f>
        <v>725</v>
      </c>
      <c r="B18" s="142" t="str">
        <f>Rozpocet!E36</f>
        <v>Zdravotechnika - zařizovací předměty</v>
      </c>
      <c r="C18" s="143">
        <f>Rozpocet!I36</f>
        <v>0</v>
      </c>
      <c r="D18" s="144">
        <f>Rozpocet!K36</f>
        <v>0.00026</v>
      </c>
      <c r="E18" s="144">
        <f>Rozpocet!M36</f>
        <v>0.446</v>
      </c>
    </row>
    <row r="19" spans="1:5" s="136" customFormat="1" ht="12.75" customHeight="1">
      <c r="A19" s="141" t="str">
        <f>Rozpocet!D41</f>
        <v>731</v>
      </c>
      <c r="B19" s="142" t="str">
        <f>Rozpocet!E41</f>
        <v>Ústřední vytápění - kotelny</v>
      </c>
      <c r="C19" s="143">
        <f>Rozpocet!I41</f>
        <v>0</v>
      </c>
      <c r="D19" s="144">
        <f>Rozpocet!K41</f>
        <v>0.0054199999999999995</v>
      </c>
      <c r="E19" s="144">
        <f>Rozpocet!M41</f>
        <v>0.67875</v>
      </c>
    </row>
    <row r="20" spans="1:5" s="136" customFormat="1" ht="12.75" customHeight="1">
      <c r="A20" s="141" t="str">
        <f>Rozpocet!D69</f>
        <v>732</v>
      </c>
      <c r="B20" s="142" t="str">
        <f>Rozpocet!E69</f>
        <v>Ústřední vytápění - strojovny</v>
      </c>
      <c r="C20" s="143">
        <f>Rozpocet!I69</f>
        <v>0</v>
      </c>
      <c r="D20" s="144">
        <f>Rozpocet!K69</f>
        <v>0.030649999999999997</v>
      </c>
      <c r="E20" s="144">
        <f>Rozpocet!M69</f>
        <v>0</v>
      </c>
    </row>
    <row r="21" spans="1:5" s="136" customFormat="1" ht="12.75" customHeight="1">
      <c r="A21" s="141" t="str">
        <f>Rozpocet!D78</f>
        <v>733</v>
      </c>
      <c r="B21" s="142" t="str">
        <f>Rozpocet!E78</f>
        <v>Ústřední vytápění - potrubí</v>
      </c>
      <c r="C21" s="143">
        <f>Rozpocet!I78</f>
        <v>0</v>
      </c>
      <c r="D21" s="144">
        <f>Rozpocet!K78</f>
        <v>0.3837900000000001</v>
      </c>
      <c r="E21" s="144">
        <f>Rozpocet!M78</f>
        <v>1.596</v>
      </c>
    </row>
    <row r="22" spans="1:5" s="136" customFormat="1" ht="12.75" customHeight="1">
      <c r="A22" s="141" t="str">
        <f>Rozpocet!D97</f>
        <v>734</v>
      </c>
      <c r="B22" s="142" t="str">
        <f>Rozpocet!E97</f>
        <v>Ústřední vytápění - armatury</v>
      </c>
      <c r="C22" s="143">
        <f>Rozpocet!I97</f>
        <v>0</v>
      </c>
      <c r="D22" s="144">
        <f>Rozpocet!K97</f>
        <v>0.04501000000000001</v>
      </c>
      <c r="E22" s="144">
        <f>Rozpocet!M97</f>
        <v>0</v>
      </c>
    </row>
    <row r="23" spans="1:5" s="136" customFormat="1" ht="12.75" customHeight="1">
      <c r="A23" s="141" t="str">
        <f>Rozpocet!D121</f>
        <v>735</v>
      </c>
      <c r="B23" s="142" t="str">
        <f>Rozpocet!E121</f>
        <v>Ústřední vytápění - otopná tělesa</v>
      </c>
      <c r="C23" s="143">
        <f>Rozpocet!I121</f>
        <v>0</v>
      </c>
      <c r="D23" s="144">
        <f>Rozpocet!K121</f>
        <v>1.7920699999999998</v>
      </c>
      <c r="E23" s="144">
        <f>Rozpocet!M121</f>
        <v>1.1843000000000001</v>
      </c>
    </row>
    <row r="24" spans="1:5" s="136" customFormat="1" ht="12.75" customHeight="1">
      <c r="A24" s="145" t="str">
        <f>Rozpocet!D140</f>
        <v>101</v>
      </c>
      <c r="B24" s="146" t="str">
        <f>Rozpocet!E140</f>
        <v>TOPNÁ ZKOUŠKA</v>
      </c>
      <c r="C24" s="147">
        <f>Rozpocet!I140</f>
        <v>0</v>
      </c>
      <c r="D24" s="148">
        <f>Rozpocet!K140</f>
        <v>0</v>
      </c>
      <c r="E24" s="148">
        <f>Rozpocet!M140</f>
        <v>0</v>
      </c>
    </row>
    <row r="25" spans="1:5" s="136" customFormat="1" ht="12.75" customHeight="1">
      <c r="A25" s="141" t="str">
        <f>Rozpocet!D142</f>
        <v>783</v>
      </c>
      <c r="B25" s="142" t="str">
        <f>Rozpocet!E142</f>
        <v>Dokončovací práce - nátěry</v>
      </c>
      <c r="C25" s="143">
        <f>Rozpocet!I142</f>
        <v>0</v>
      </c>
      <c r="D25" s="144">
        <f>Rozpocet!K142</f>
        <v>0.0007700000000000001</v>
      </c>
      <c r="E25" s="144">
        <f>Rozpocet!M142</f>
        <v>0</v>
      </c>
    </row>
    <row r="26" spans="2:5" s="149" customFormat="1" ht="12.75" customHeight="1">
      <c r="B26" s="150" t="s">
        <v>87</v>
      </c>
      <c r="C26" s="151">
        <f>Rozpocet!I144</f>
        <v>0</v>
      </c>
      <c r="D26" s="152">
        <f>Rozpocet!K144</f>
        <v>2.30265</v>
      </c>
      <c r="E26" s="152">
        <f>Rozpocet!M144</f>
        <v>3.99925</v>
      </c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44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V136" sqref="V136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18" t="s">
        <v>490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4"/>
      <c r="P1" s="154"/>
      <c r="Q1" s="153"/>
      <c r="R1" s="153"/>
      <c r="S1" s="153"/>
      <c r="T1" s="153"/>
    </row>
    <row r="2" spans="1:20" ht="11.25" customHeight="1">
      <c r="A2" s="120" t="s">
        <v>75</v>
      </c>
      <c r="B2" s="121"/>
      <c r="C2" s="121" t="str">
        <f>'Krycí list'!E5</f>
        <v>REKONSTRUKCE TOPNÉHO SYSTÉMU, MŠ PIVOVARSKÁ KRÁLÍKY</v>
      </c>
      <c r="D2" s="121"/>
      <c r="E2" s="121"/>
      <c r="F2" s="121"/>
      <c r="G2" s="121"/>
      <c r="H2" s="121"/>
      <c r="I2" s="121"/>
      <c r="J2" s="121"/>
      <c r="K2" s="121"/>
      <c r="L2" s="153"/>
      <c r="M2" s="153"/>
      <c r="N2" s="153"/>
      <c r="O2" s="154"/>
      <c r="P2" s="154"/>
      <c r="Q2" s="153"/>
      <c r="R2" s="153"/>
      <c r="S2" s="153"/>
      <c r="T2" s="153"/>
    </row>
    <row r="3" spans="1:20" ht="11.25" customHeight="1">
      <c r="A3" s="120" t="s">
        <v>76</v>
      </c>
      <c r="B3" s="121"/>
      <c r="C3" s="121" t="str">
        <f>'Krycí list'!E7</f>
        <v> </v>
      </c>
      <c r="D3" s="121"/>
      <c r="E3" s="121"/>
      <c r="F3" s="121"/>
      <c r="G3" s="121"/>
      <c r="H3" s="121"/>
      <c r="I3" s="121"/>
      <c r="J3" s="121"/>
      <c r="K3" s="121"/>
      <c r="L3" s="153"/>
      <c r="M3" s="153"/>
      <c r="N3" s="153"/>
      <c r="O3" s="154"/>
      <c r="P3" s="154"/>
      <c r="Q3" s="153"/>
      <c r="R3" s="153"/>
      <c r="S3" s="153"/>
      <c r="T3" s="153"/>
    </row>
    <row r="4" spans="1:20" ht="11.25" customHeight="1">
      <c r="A4" s="120" t="s">
        <v>77</v>
      </c>
      <c r="B4" s="121"/>
      <c r="C4" s="121" t="str">
        <f>'Krycí list'!E9</f>
        <v> </v>
      </c>
      <c r="D4" s="121"/>
      <c r="E4" s="121"/>
      <c r="F4" s="121"/>
      <c r="G4" s="121"/>
      <c r="H4" s="121"/>
      <c r="I4" s="121"/>
      <c r="J4" s="121"/>
      <c r="K4" s="121"/>
      <c r="L4" s="153"/>
      <c r="M4" s="153"/>
      <c r="N4" s="153"/>
      <c r="O4" s="154"/>
      <c r="P4" s="154"/>
      <c r="Q4" s="153"/>
      <c r="R4" s="153"/>
      <c r="S4" s="153"/>
      <c r="T4" s="153"/>
    </row>
    <row r="5" spans="1:20" ht="11.25" customHeight="1">
      <c r="A5" s="121" t="s">
        <v>88</v>
      </c>
      <c r="B5" s="121"/>
      <c r="C5" s="121" t="str">
        <f>'Krycí list'!P5</f>
        <v> </v>
      </c>
      <c r="D5" s="121"/>
      <c r="E5" s="121"/>
      <c r="F5" s="121"/>
      <c r="G5" s="121"/>
      <c r="H5" s="121"/>
      <c r="I5" s="121"/>
      <c r="J5" s="121"/>
      <c r="K5" s="121"/>
      <c r="L5" s="153"/>
      <c r="M5" s="153"/>
      <c r="N5" s="153"/>
      <c r="O5" s="154"/>
      <c r="P5" s="154"/>
      <c r="Q5" s="153"/>
      <c r="R5" s="153"/>
      <c r="S5" s="153"/>
      <c r="T5" s="153"/>
    </row>
    <row r="6" spans="1:20" ht="6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53"/>
      <c r="M6" s="153"/>
      <c r="N6" s="153"/>
      <c r="O6" s="154"/>
      <c r="P6" s="154"/>
      <c r="Q6" s="153"/>
      <c r="R6" s="153"/>
      <c r="S6" s="153"/>
      <c r="T6" s="153"/>
    </row>
    <row r="7" spans="1:20" ht="11.25" customHeight="1">
      <c r="A7" s="121" t="s">
        <v>79</v>
      </c>
      <c r="B7" s="121"/>
      <c r="C7" s="121" t="str">
        <f>'Krycí list'!E26</f>
        <v> </v>
      </c>
      <c r="D7" s="121"/>
      <c r="E7" s="121"/>
      <c r="F7" s="121"/>
      <c r="G7" s="121"/>
      <c r="H7" s="121"/>
      <c r="I7" s="121"/>
      <c r="J7" s="121"/>
      <c r="K7" s="121"/>
      <c r="L7" s="153"/>
      <c r="M7" s="153"/>
      <c r="N7" s="153"/>
      <c r="O7" s="154"/>
      <c r="P7" s="154"/>
      <c r="Q7" s="153"/>
      <c r="R7" s="153"/>
      <c r="S7" s="153"/>
      <c r="T7" s="153"/>
    </row>
    <row r="8" spans="1:20" ht="11.25" customHeight="1">
      <c r="A8" s="121" t="s">
        <v>80</v>
      </c>
      <c r="B8" s="121"/>
      <c r="C8" s="121" t="str">
        <f>'Krycí list'!E28</f>
        <v> </v>
      </c>
      <c r="D8" s="121"/>
      <c r="E8" s="121"/>
      <c r="F8" s="121"/>
      <c r="G8" s="121"/>
      <c r="H8" s="121"/>
      <c r="I8" s="121"/>
      <c r="J8" s="121"/>
      <c r="K8" s="121"/>
      <c r="L8" s="153"/>
      <c r="M8" s="153"/>
      <c r="N8" s="153"/>
      <c r="O8" s="154"/>
      <c r="P8" s="154"/>
      <c r="Q8" s="153"/>
      <c r="R8" s="153"/>
      <c r="S8" s="153"/>
      <c r="T8" s="153"/>
    </row>
    <row r="9" spans="1:20" ht="11.25" customHeight="1">
      <c r="A9" s="121" t="s">
        <v>81</v>
      </c>
      <c r="B9" s="121"/>
      <c r="C9" s="121" t="s">
        <v>25</v>
      </c>
      <c r="D9" s="121"/>
      <c r="E9" s="121"/>
      <c r="F9" s="121"/>
      <c r="G9" s="121"/>
      <c r="H9" s="121"/>
      <c r="I9" s="121"/>
      <c r="J9" s="121"/>
      <c r="K9" s="121"/>
      <c r="L9" s="153"/>
      <c r="M9" s="153"/>
      <c r="N9" s="153"/>
      <c r="O9" s="154"/>
      <c r="P9" s="154"/>
      <c r="Q9" s="153"/>
      <c r="R9" s="153"/>
      <c r="S9" s="153"/>
      <c r="T9" s="153"/>
    </row>
    <row r="10" spans="1:20" ht="5.25" customHeight="1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4"/>
      <c r="P10" s="154"/>
      <c r="Q10" s="153"/>
      <c r="R10" s="153"/>
      <c r="S10" s="153"/>
      <c r="T10" s="153"/>
    </row>
    <row r="11" spans="1:21" ht="21.75" customHeight="1">
      <c r="A11" s="125" t="s">
        <v>89</v>
      </c>
      <c r="B11" s="126" t="s">
        <v>90</v>
      </c>
      <c r="C11" s="126" t="s">
        <v>91</v>
      </c>
      <c r="D11" s="126" t="s">
        <v>92</v>
      </c>
      <c r="E11" s="126" t="s">
        <v>83</v>
      </c>
      <c r="F11" s="126" t="s">
        <v>93</v>
      </c>
      <c r="G11" s="126" t="s">
        <v>94</v>
      </c>
      <c r="H11" s="126" t="s">
        <v>95</v>
      </c>
      <c r="I11" s="126" t="s">
        <v>84</v>
      </c>
      <c r="J11" s="126" t="s">
        <v>96</v>
      </c>
      <c r="K11" s="126" t="s">
        <v>85</v>
      </c>
      <c r="L11" s="126" t="s">
        <v>97</v>
      </c>
      <c r="M11" s="126" t="s">
        <v>98</v>
      </c>
      <c r="N11" s="126" t="s">
        <v>99</v>
      </c>
      <c r="O11" s="155" t="s">
        <v>100</v>
      </c>
      <c r="P11" s="156" t="s">
        <v>101</v>
      </c>
      <c r="Q11" s="126"/>
      <c r="R11" s="126"/>
      <c r="S11" s="126"/>
      <c r="T11" s="157" t="s">
        <v>102</v>
      </c>
      <c r="U11" s="158"/>
    </row>
    <row r="12" spans="1:21" ht="11.25" customHeight="1">
      <c r="A12" s="129">
        <v>1</v>
      </c>
      <c r="B12" s="130">
        <v>2</v>
      </c>
      <c r="C12" s="130">
        <v>3</v>
      </c>
      <c r="D12" s="130">
        <v>4</v>
      </c>
      <c r="E12" s="130">
        <v>5</v>
      </c>
      <c r="F12" s="130">
        <v>6</v>
      </c>
      <c r="G12" s="130">
        <v>7</v>
      </c>
      <c r="H12" s="130">
        <v>8</v>
      </c>
      <c r="I12" s="130">
        <v>9</v>
      </c>
      <c r="J12" s="130"/>
      <c r="K12" s="130"/>
      <c r="L12" s="130"/>
      <c r="M12" s="130"/>
      <c r="N12" s="130">
        <v>10</v>
      </c>
      <c r="O12" s="159">
        <v>11</v>
      </c>
      <c r="P12" s="160">
        <v>12</v>
      </c>
      <c r="Q12" s="130"/>
      <c r="R12" s="130"/>
      <c r="S12" s="130"/>
      <c r="T12" s="161">
        <v>11</v>
      </c>
      <c r="U12" s="158"/>
    </row>
    <row r="13" spans="1:20" ht="3.75" customHeight="1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4"/>
      <c r="P13" s="162"/>
      <c r="Q13" s="153"/>
      <c r="R13" s="153"/>
      <c r="S13" s="153"/>
      <c r="T13" s="153"/>
    </row>
    <row r="14" spans="1:16" s="136" customFormat="1" ht="12.75" customHeight="1">
      <c r="A14" s="163"/>
      <c r="B14" s="164" t="s">
        <v>62</v>
      </c>
      <c r="C14" s="163"/>
      <c r="D14" s="163" t="s">
        <v>49</v>
      </c>
      <c r="E14" s="163" t="s">
        <v>103</v>
      </c>
      <c r="F14" s="163"/>
      <c r="G14" s="163"/>
      <c r="H14" s="163"/>
      <c r="I14" s="165">
        <f>I15+I24+I28+I36+I41+I69+I78+I97+I121+I142</f>
        <v>0</v>
      </c>
      <c r="J14" s="163"/>
      <c r="K14" s="166">
        <f>K15+K24+K28+K36+K41+K69+K78+K97+K121+K142</f>
        <v>2.30265</v>
      </c>
      <c r="L14" s="163"/>
      <c r="M14" s="166">
        <f>M15+M24+M28+M36+M41+M69+M78+M97+M121+M142</f>
        <v>3.99925</v>
      </c>
      <c r="N14" s="163"/>
      <c r="P14" s="138" t="s">
        <v>104</v>
      </c>
    </row>
    <row r="15" spans="2:16" s="136" customFormat="1" ht="12.75" customHeight="1">
      <c r="B15" s="141" t="s">
        <v>62</v>
      </c>
      <c r="D15" s="142" t="s">
        <v>105</v>
      </c>
      <c r="E15" s="142" t="s">
        <v>106</v>
      </c>
      <c r="I15" s="143">
        <f>SUM(I16:I23)</f>
        <v>0</v>
      </c>
      <c r="K15" s="144">
        <f>SUM(K16:K23)</f>
        <v>0.01822</v>
      </c>
      <c r="M15" s="144">
        <f>SUM(M16:M23)</f>
        <v>0</v>
      </c>
      <c r="P15" s="142" t="s">
        <v>107</v>
      </c>
    </row>
    <row r="16" spans="1:16" s="14" customFormat="1" ht="13.5" customHeight="1">
      <c r="A16" s="167" t="s">
        <v>107</v>
      </c>
      <c r="B16" s="167" t="s">
        <v>108</v>
      </c>
      <c r="C16" s="167" t="s">
        <v>105</v>
      </c>
      <c r="D16" s="168" t="s">
        <v>109</v>
      </c>
      <c r="E16" s="169" t="s">
        <v>110</v>
      </c>
      <c r="F16" s="167" t="s">
        <v>111</v>
      </c>
      <c r="G16" s="170">
        <v>418</v>
      </c>
      <c r="H16" s="171"/>
      <c r="I16" s="171">
        <f aca="true" t="shared" si="0" ref="I16:I23">ROUND(G16*H16,2)</f>
        <v>0</v>
      </c>
      <c r="J16" s="172">
        <v>0</v>
      </c>
      <c r="K16" s="170">
        <f aca="true" t="shared" si="1" ref="K16:K23">G16*J16</f>
        <v>0</v>
      </c>
      <c r="L16" s="172">
        <v>0</v>
      </c>
      <c r="M16" s="170">
        <f aca="true" t="shared" si="2" ref="M16:M23">G16*L16</f>
        <v>0</v>
      </c>
      <c r="N16" s="173">
        <v>21</v>
      </c>
      <c r="O16" s="174">
        <v>16</v>
      </c>
      <c r="P16" s="14" t="s">
        <v>112</v>
      </c>
    </row>
    <row r="17" spans="1:16" s="14" customFormat="1" ht="13.5" customHeight="1">
      <c r="A17" s="175" t="s">
        <v>112</v>
      </c>
      <c r="B17" s="175" t="s">
        <v>113</v>
      </c>
      <c r="C17" s="175" t="s">
        <v>114</v>
      </c>
      <c r="D17" s="176" t="s">
        <v>115</v>
      </c>
      <c r="E17" s="177" t="s">
        <v>116</v>
      </c>
      <c r="F17" s="175" t="s">
        <v>111</v>
      </c>
      <c r="G17" s="178">
        <v>240</v>
      </c>
      <c r="H17" s="179"/>
      <c r="I17" s="179">
        <f t="shared" si="0"/>
        <v>0</v>
      </c>
      <c r="J17" s="180">
        <v>2E-05</v>
      </c>
      <c r="K17" s="178">
        <f t="shared" si="1"/>
        <v>0.0048000000000000004</v>
      </c>
      <c r="L17" s="180">
        <v>0</v>
      </c>
      <c r="M17" s="178">
        <f t="shared" si="2"/>
        <v>0</v>
      </c>
      <c r="N17" s="181">
        <v>21</v>
      </c>
      <c r="O17" s="182">
        <v>32</v>
      </c>
      <c r="P17" s="183" t="s">
        <v>112</v>
      </c>
    </row>
    <row r="18" spans="1:16" s="14" customFormat="1" ht="13.5" customHeight="1">
      <c r="A18" s="175" t="s">
        <v>117</v>
      </c>
      <c r="B18" s="175" t="s">
        <v>113</v>
      </c>
      <c r="C18" s="175" t="s">
        <v>114</v>
      </c>
      <c r="D18" s="176" t="s">
        <v>118</v>
      </c>
      <c r="E18" s="177" t="s">
        <v>119</v>
      </c>
      <c r="F18" s="175" t="s">
        <v>111</v>
      </c>
      <c r="G18" s="178">
        <v>40</v>
      </c>
      <c r="H18" s="179"/>
      <c r="I18" s="179">
        <f t="shared" si="0"/>
        <v>0</v>
      </c>
      <c r="J18" s="180">
        <v>4E-05</v>
      </c>
      <c r="K18" s="178">
        <f t="shared" si="1"/>
        <v>0.0016</v>
      </c>
      <c r="L18" s="180">
        <v>0</v>
      </c>
      <c r="M18" s="178">
        <f t="shared" si="2"/>
        <v>0</v>
      </c>
      <c r="N18" s="181">
        <v>21</v>
      </c>
      <c r="O18" s="182">
        <v>32</v>
      </c>
      <c r="P18" s="183" t="s">
        <v>112</v>
      </c>
    </row>
    <row r="19" spans="1:16" s="14" customFormat="1" ht="13.5" customHeight="1">
      <c r="A19" s="175" t="s">
        <v>120</v>
      </c>
      <c r="B19" s="175" t="s">
        <v>113</v>
      </c>
      <c r="C19" s="175" t="s">
        <v>114</v>
      </c>
      <c r="D19" s="176" t="s">
        <v>121</v>
      </c>
      <c r="E19" s="177" t="s">
        <v>122</v>
      </c>
      <c r="F19" s="175" t="s">
        <v>111</v>
      </c>
      <c r="G19" s="178">
        <v>80</v>
      </c>
      <c r="H19" s="179"/>
      <c r="I19" s="179">
        <f t="shared" si="0"/>
        <v>0</v>
      </c>
      <c r="J19" s="180">
        <v>8E-05</v>
      </c>
      <c r="K19" s="178">
        <f t="shared" si="1"/>
        <v>0.0064</v>
      </c>
      <c r="L19" s="180">
        <v>0</v>
      </c>
      <c r="M19" s="178">
        <f t="shared" si="2"/>
        <v>0</v>
      </c>
      <c r="N19" s="181">
        <v>21</v>
      </c>
      <c r="O19" s="182">
        <v>32</v>
      </c>
      <c r="P19" s="183" t="s">
        <v>112</v>
      </c>
    </row>
    <row r="20" spans="1:16" s="14" customFormat="1" ht="13.5" customHeight="1">
      <c r="A20" s="175" t="s">
        <v>123</v>
      </c>
      <c r="B20" s="175" t="s">
        <v>113</v>
      </c>
      <c r="C20" s="175" t="s">
        <v>114</v>
      </c>
      <c r="D20" s="176" t="s">
        <v>124</v>
      </c>
      <c r="E20" s="177" t="s">
        <v>125</v>
      </c>
      <c r="F20" s="175" t="s">
        <v>111</v>
      </c>
      <c r="G20" s="178">
        <v>50</v>
      </c>
      <c r="H20" s="179"/>
      <c r="I20" s="179">
        <f t="shared" si="0"/>
        <v>0</v>
      </c>
      <c r="J20" s="180">
        <v>9E-05</v>
      </c>
      <c r="K20" s="178">
        <f t="shared" si="1"/>
        <v>0.0045000000000000005</v>
      </c>
      <c r="L20" s="180">
        <v>0</v>
      </c>
      <c r="M20" s="178">
        <f t="shared" si="2"/>
        <v>0</v>
      </c>
      <c r="N20" s="181">
        <v>21</v>
      </c>
      <c r="O20" s="182">
        <v>32</v>
      </c>
      <c r="P20" s="183" t="s">
        <v>112</v>
      </c>
    </row>
    <row r="21" spans="1:16" s="14" customFormat="1" ht="13.5" customHeight="1">
      <c r="A21" s="175" t="s">
        <v>126</v>
      </c>
      <c r="B21" s="175" t="s">
        <v>113</v>
      </c>
      <c r="C21" s="175" t="s">
        <v>114</v>
      </c>
      <c r="D21" s="176" t="s">
        <v>127</v>
      </c>
      <c r="E21" s="177" t="s">
        <v>128</v>
      </c>
      <c r="F21" s="175" t="s">
        <v>111</v>
      </c>
      <c r="G21" s="178">
        <v>2</v>
      </c>
      <c r="H21" s="179"/>
      <c r="I21" s="179">
        <f t="shared" si="0"/>
        <v>0</v>
      </c>
      <c r="J21" s="180">
        <v>0.0001</v>
      </c>
      <c r="K21" s="178">
        <f t="shared" si="1"/>
        <v>0.0002</v>
      </c>
      <c r="L21" s="180">
        <v>0</v>
      </c>
      <c r="M21" s="178">
        <f t="shared" si="2"/>
        <v>0</v>
      </c>
      <c r="N21" s="181">
        <v>21</v>
      </c>
      <c r="O21" s="182">
        <v>32</v>
      </c>
      <c r="P21" s="183" t="s">
        <v>112</v>
      </c>
    </row>
    <row r="22" spans="1:16" s="14" customFormat="1" ht="13.5" customHeight="1">
      <c r="A22" s="175" t="s">
        <v>129</v>
      </c>
      <c r="B22" s="175" t="s">
        <v>113</v>
      </c>
      <c r="C22" s="175" t="s">
        <v>114</v>
      </c>
      <c r="D22" s="176" t="s">
        <v>130</v>
      </c>
      <c r="E22" s="177" t="s">
        <v>131</v>
      </c>
      <c r="F22" s="175" t="s">
        <v>111</v>
      </c>
      <c r="G22" s="178">
        <v>6</v>
      </c>
      <c r="H22" s="179"/>
      <c r="I22" s="179">
        <f t="shared" si="0"/>
        <v>0</v>
      </c>
      <c r="J22" s="180">
        <v>0.00012</v>
      </c>
      <c r="K22" s="178">
        <f t="shared" si="1"/>
        <v>0.00072</v>
      </c>
      <c r="L22" s="180">
        <v>0</v>
      </c>
      <c r="M22" s="178">
        <f t="shared" si="2"/>
        <v>0</v>
      </c>
      <c r="N22" s="181">
        <v>21</v>
      </c>
      <c r="O22" s="182">
        <v>32</v>
      </c>
      <c r="P22" s="183" t="s">
        <v>112</v>
      </c>
    </row>
    <row r="23" spans="1:16" s="14" customFormat="1" ht="13.5" customHeight="1">
      <c r="A23" s="167" t="s">
        <v>132</v>
      </c>
      <c r="B23" s="167" t="s">
        <v>108</v>
      </c>
      <c r="C23" s="167" t="s">
        <v>105</v>
      </c>
      <c r="D23" s="168" t="s">
        <v>133</v>
      </c>
      <c r="E23" s="169" t="s">
        <v>134</v>
      </c>
      <c r="F23" s="167" t="s">
        <v>135</v>
      </c>
      <c r="G23" s="170">
        <v>0.05</v>
      </c>
      <c r="H23" s="171"/>
      <c r="I23" s="171">
        <f t="shared" si="0"/>
        <v>0</v>
      </c>
      <c r="J23" s="172">
        <v>0</v>
      </c>
      <c r="K23" s="170">
        <f t="shared" si="1"/>
        <v>0</v>
      </c>
      <c r="L23" s="172">
        <v>0</v>
      </c>
      <c r="M23" s="170">
        <f t="shared" si="2"/>
        <v>0</v>
      </c>
      <c r="N23" s="173">
        <v>21</v>
      </c>
      <c r="O23" s="174">
        <v>16</v>
      </c>
      <c r="P23" s="14" t="s">
        <v>112</v>
      </c>
    </row>
    <row r="24" spans="2:16" s="136" customFormat="1" ht="12.75" customHeight="1">
      <c r="B24" s="141" t="s">
        <v>62</v>
      </c>
      <c r="D24" s="142" t="s">
        <v>136</v>
      </c>
      <c r="E24" s="142" t="s">
        <v>137</v>
      </c>
      <c r="I24" s="143">
        <f>SUM(I25:I27)</f>
        <v>0</v>
      </c>
      <c r="K24" s="144">
        <f>SUM(K25:K27)</f>
        <v>0.00145</v>
      </c>
      <c r="M24" s="144">
        <f>SUM(M25:M27)</f>
        <v>0</v>
      </c>
      <c r="P24" s="142" t="s">
        <v>107</v>
      </c>
    </row>
    <row r="25" spans="1:16" s="14" customFormat="1" ht="13.5" customHeight="1">
      <c r="A25" s="167" t="s">
        <v>138</v>
      </c>
      <c r="B25" s="167" t="s">
        <v>108</v>
      </c>
      <c r="C25" s="167" t="s">
        <v>136</v>
      </c>
      <c r="D25" s="168" t="s">
        <v>139</v>
      </c>
      <c r="E25" s="169" t="s">
        <v>140</v>
      </c>
      <c r="F25" s="167" t="s">
        <v>111</v>
      </c>
      <c r="G25" s="170">
        <v>5</v>
      </c>
      <c r="H25" s="171"/>
      <c r="I25" s="171">
        <f>ROUND(G25*H25,2)</f>
        <v>0</v>
      </c>
      <c r="J25" s="172">
        <v>0.00029</v>
      </c>
      <c r="K25" s="170">
        <f>G25*J25</f>
        <v>0.00145</v>
      </c>
      <c r="L25" s="172">
        <v>0</v>
      </c>
      <c r="M25" s="170">
        <f>G25*L25</f>
        <v>0</v>
      </c>
      <c r="N25" s="173">
        <v>21</v>
      </c>
      <c r="O25" s="174">
        <v>16</v>
      </c>
      <c r="P25" s="14" t="s">
        <v>112</v>
      </c>
    </row>
    <row r="26" spans="1:16" s="14" customFormat="1" ht="13.5" customHeight="1">
      <c r="A26" s="167" t="s">
        <v>141</v>
      </c>
      <c r="B26" s="167" t="s">
        <v>108</v>
      </c>
      <c r="C26" s="167" t="s">
        <v>136</v>
      </c>
      <c r="D26" s="168" t="s">
        <v>142</v>
      </c>
      <c r="E26" s="169" t="s">
        <v>143</v>
      </c>
      <c r="F26" s="167" t="s">
        <v>144</v>
      </c>
      <c r="G26" s="170">
        <v>1</v>
      </c>
      <c r="H26" s="171"/>
      <c r="I26" s="171">
        <f>ROUND(G26*H26,2)</f>
        <v>0</v>
      </c>
      <c r="J26" s="172">
        <v>0</v>
      </c>
      <c r="K26" s="170">
        <f>G26*J26</f>
        <v>0</v>
      </c>
      <c r="L26" s="172">
        <v>0</v>
      </c>
      <c r="M26" s="170">
        <f>G26*L26</f>
        <v>0</v>
      </c>
      <c r="N26" s="173">
        <v>21</v>
      </c>
      <c r="O26" s="174">
        <v>16</v>
      </c>
      <c r="P26" s="14" t="s">
        <v>112</v>
      </c>
    </row>
    <row r="27" spans="1:16" s="14" customFormat="1" ht="13.5" customHeight="1">
      <c r="A27" s="167" t="s">
        <v>145</v>
      </c>
      <c r="B27" s="167" t="s">
        <v>108</v>
      </c>
      <c r="C27" s="167" t="s">
        <v>136</v>
      </c>
      <c r="D27" s="168" t="s">
        <v>146</v>
      </c>
      <c r="E27" s="169" t="s">
        <v>147</v>
      </c>
      <c r="F27" s="167" t="s">
        <v>135</v>
      </c>
      <c r="G27" s="170">
        <v>0.001</v>
      </c>
      <c r="H27" s="171"/>
      <c r="I27" s="171">
        <f>ROUND(G27*H27,2)</f>
        <v>0</v>
      </c>
      <c r="J27" s="172">
        <v>0</v>
      </c>
      <c r="K27" s="170">
        <f>G27*J27</f>
        <v>0</v>
      </c>
      <c r="L27" s="172">
        <v>0</v>
      </c>
      <c r="M27" s="170">
        <f>G27*L27</f>
        <v>0</v>
      </c>
      <c r="N27" s="173">
        <v>21</v>
      </c>
      <c r="O27" s="174">
        <v>16</v>
      </c>
      <c r="P27" s="14" t="s">
        <v>112</v>
      </c>
    </row>
    <row r="28" spans="2:16" s="136" customFormat="1" ht="12.75" customHeight="1">
      <c r="B28" s="141" t="s">
        <v>62</v>
      </c>
      <c r="D28" s="142" t="s">
        <v>148</v>
      </c>
      <c r="E28" s="142" t="s">
        <v>149</v>
      </c>
      <c r="I28" s="143">
        <f>SUM(I29:I35)</f>
        <v>0</v>
      </c>
      <c r="K28" s="144">
        <f>SUM(K29:K35)</f>
        <v>0.025009999999999998</v>
      </c>
      <c r="M28" s="144">
        <f>SUM(M29:M35)</f>
        <v>0.0942</v>
      </c>
      <c r="P28" s="142" t="s">
        <v>107</v>
      </c>
    </row>
    <row r="29" spans="1:16" s="14" customFormat="1" ht="13.5" customHeight="1">
      <c r="A29" s="167" t="s">
        <v>150</v>
      </c>
      <c r="B29" s="167" t="s">
        <v>108</v>
      </c>
      <c r="C29" s="167" t="s">
        <v>136</v>
      </c>
      <c r="D29" s="168" t="s">
        <v>151</v>
      </c>
      <c r="E29" s="169" t="s">
        <v>152</v>
      </c>
      <c r="F29" s="167" t="s">
        <v>111</v>
      </c>
      <c r="G29" s="170">
        <v>7</v>
      </c>
      <c r="H29" s="171"/>
      <c r="I29" s="171">
        <f aca="true" t="shared" si="3" ref="I29:I35">ROUND(G29*H29,2)</f>
        <v>0</v>
      </c>
      <c r="J29" s="172">
        <v>0.00269</v>
      </c>
      <c r="K29" s="170">
        <f aca="true" t="shared" si="4" ref="K29:K35">G29*J29</f>
        <v>0.01883</v>
      </c>
      <c r="L29" s="172">
        <v>0</v>
      </c>
      <c r="M29" s="170">
        <f aca="true" t="shared" si="5" ref="M29:M35">G29*L29</f>
        <v>0</v>
      </c>
      <c r="N29" s="173">
        <v>21</v>
      </c>
      <c r="O29" s="174">
        <v>16</v>
      </c>
      <c r="P29" s="14" t="s">
        <v>112</v>
      </c>
    </row>
    <row r="30" spans="1:16" s="14" customFormat="1" ht="13.5" customHeight="1">
      <c r="A30" s="167" t="s">
        <v>153</v>
      </c>
      <c r="B30" s="167" t="s">
        <v>108</v>
      </c>
      <c r="C30" s="167" t="s">
        <v>136</v>
      </c>
      <c r="D30" s="168" t="s">
        <v>154</v>
      </c>
      <c r="E30" s="169" t="s">
        <v>155</v>
      </c>
      <c r="F30" s="167" t="s">
        <v>111</v>
      </c>
      <c r="G30" s="170">
        <v>40</v>
      </c>
      <c r="H30" s="171"/>
      <c r="I30" s="171">
        <f t="shared" si="3"/>
        <v>0</v>
      </c>
      <c r="J30" s="172">
        <v>0.00011</v>
      </c>
      <c r="K30" s="170">
        <f t="shared" si="4"/>
        <v>0.0044</v>
      </c>
      <c r="L30" s="172">
        <v>0.00215</v>
      </c>
      <c r="M30" s="170">
        <f t="shared" si="5"/>
        <v>0.086</v>
      </c>
      <c r="N30" s="173">
        <v>21</v>
      </c>
      <c r="O30" s="174">
        <v>16</v>
      </c>
      <c r="P30" s="14" t="s">
        <v>112</v>
      </c>
    </row>
    <row r="31" spans="1:16" s="14" customFormat="1" ht="13.5" customHeight="1">
      <c r="A31" s="167" t="s">
        <v>156</v>
      </c>
      <c r="B31" s="167" t="s">
        <v>108</v>
      </c>
      <c r="C31" s="167" t="s">
        <v>136</v>
      </c>
      <c r="D31" s="168" t="s">
        <v>157</v>
      </c>
      <c r="E31" s="169" t="s">
        <v>158</v>
      </c>
      <c r="F31" s="167" t="s">
        <v>144</v>
      </c>
      <c r="G31" s="170">
        <v>2</v>
      </c>
      <c r="H31" s="171"/>
      <c r="I31" s="171">
        <f t="shared" si="3"/>
        <v>0</v>
      </c>
      <c r="J31" s="172">
        <v>0</v>
      </c>
      <c r="K31" s="170">
        <f t="shared" si="4"/>
        <v>0</v>
      </c>
      <c r="L31" s="172">
        <v>0</v>
      </c>
      <c r="M31" s="170">
        <f t="shared" si="5"/>
        <v>0</v>
      </c>
      <c r="N31" s="173">
        <v>21</v>
      </c>
      <c r="O31" s="174">
        <v>16</v>
      </c>
      <c r="P31" s="14" t="s">
        <v>112</v>
      </c>
    </row>
    <row r="32" spans="1:16" s="14" customFormat="1" ht="24" customHeight="1">
      <c r="A32" s="175" t="s">
        <v>159</v>
      </c>
      <c r="B32" s="175" t="s">
        <v>113</v>
      </c>
      <c r="C32" s="175" t="s">
        <v>114</v>
      </c>
      <c r="D32" s="176" t="s">
        <v>160</v>
      </c>
      <c r="E32" s="177" t="s">
        <v>161</v>
      </c>
      <c r="F32" s="175" t="s">
        <v>144</v>
      </c>
      <c r="G32" s="178">
        <v>2</v>
      </c>
      <c r="H32" s="179"/>
      <c r="I32" s="179">
        <f t="shared" si="3"/>
        <v>0</v>
      </c>
      <c r="J32" s="180">
        <v>0.00061</v>
      </c>
      <c r="K32" s="178">
        <f t="shared" si="4"/>
        <v>0.00122</v>
      </c>
      <c r="L32" s="180">
        <v>0</v>
      </c>
      <c r="M32" s="178">
        <f t="shared" si="5"/>
        <v>0</v>
      </c>
      <c r="N32" s="181">
        <v>21</v>
      </c>
      <c r="O32" s="182">
        <v>32</v>
      </c>
      <c r="P32" s="183" t="s">
        <v>112</v>
      </c>
    </row>
    <row r="33" spans="1:16" s="14" customFormat="1" ht="13.5" customHeight="1">
      <c r="A33" s="167" t="s">
        <v>162</v>
      </c>
      <c r="B33" s="167" t="s">
        <v>108</v>
      </c>
      <c r="C33" s="167" t="s">
        <v>136</v>
      </c>
      <c r="D33" s="168" t="s">
        <v>163</v>
      </c>
      <c r="E33" s="169" t="s">
        <v>164</v>
      </c>
      <c r="F33" s="167" t="s">
        <v>144</v>
      </c>
      <c r="G33" s="170">
        <v>1</v>
      </c>
      <c r="H33" s="171"/>
      <c r="I33" s="171">
        <f t="shared" si="3"/>
        <v>0</v>
      </c>
      <c r="J33" s="172">
        <v>0.00028</v>
      </c>
      <c r="K33" s="170">
        <f t="shared" si="4"/>
        <v>0.00028</v>
      </c>
      <c r="L33" s="172">
        <v>0.0041</v>
      </c>
      <c r="M33" s="170">
        <f t="shared" si="5"/>
        <v>0.0041</v>
      </c>
      <c r="N33" s="173">
        <v>21</v>
      </c>
      <c r="O33" s="174">
        <v>16</v>
      </c>
      <c r="P33" s="14" t="s">
        <v>112</v>
      </c>
    </row>
    <row r="34" spans="1:16" s="14" customFormat="1" ht="13.5" customHeight="1">
      <c r="A34" s="167" t="s">
        <v>165</v>
      </c>
      <c r="B34" s="167" t="s">
        <v>108</v>
      </c>
      <c r="C34" s="167" t="s">
        <v>136</v>
      </c>
      <c r="D34" s="168" t="s">
        <v>166</v>
      </c>
      <c r="E34" s="169" t="s">
        <v>167</v>
      </c>
      <c r="F34" s="167" t="s">
        <v>144</v>
      </c>
      <c r="G34" s="170">
        <v>1</v>
      </c>
      <c r="H34" s="171"/>
      <c r="I34" s="171">
        <f t="shared" si="3"/>
        <v>0</v>
      </c>
      <c r="J34" s="172">
        <v>0.00028</v>
      </c>
      <c r="K34" s="170">
        <f t="shared" si="4"/>
        <v>0.00028</v>
      </c>
      <c r="L34" s="172">
        <v>0.0041</v>
      </c>
      <c r="M34" s="170">
        <f t="shared" si="5"/>
        <v>0.0041</v>
      </c>
      <c r="N34" s="173">
        <v>21</v>
      </c>
      <c r="O34" s="174">
        <v>16</v>
      </c>
      <c r="P34" s="14" t="s">
        <v>112</v>
      </c>
    </row>
    <row r="35" spans="1:16" s="14" customFormat="1" ht="13.5" customHeight="1">
      <c r="A35" s="167" t="s">
        <v>168</v>
      </c>
      <c r="B35" s="167" t="s">
        <v>108</v>
      </c>
      <c r="C35" s="167" t="s">
        <v>136</v>
      </c>
      <c r="D35" s="168" t="s">
        <v>169</v>
      </c>
      <c r="E35" s="169" t="s">
        <v>170</v>
      </c>
      <c r="F35" s="167" t="s">
        <v>135</v>
      </c>
      <c r="G35" s="170">
        <v>0.1</v>
      </c>
      <c r="H35" s="171"/>
      <c r="I35" s="171">
        <f t="shared" si="3"/>
        <v>0</v>
      </c>
      <c r="J35" s="172">
        <v>0</v>
      </c>
      <c r="K35" s="170">
        <f t="shared" si="4"/>
        <v>0</v>
      </c>
      <c r="L35" s="172">
        <v>0</v>
      </c>
      <c r="M35" s="170">
        <f t="shared" si="5"/>
        <v>0</v>
      </c>
      <c r="N35" s="173">
        <v>21</v>
      </c>
      <c r="O35" s="174">
        <v>16</v>
      </c>
      <c r="P35" s="14" t="s">
        <v>112</v>
      </c>
    </row>
    <row r="36" spans="2:16" s="136" customFormat="1" ht="12.75" customHeight="1">
      <c r="B36" s="141" t="s">
        <v>62</v>
      </c>
      <c r="D36" s="142" t="s">
        <v>171</v>
      </c>
      <c r="E36" s="142" t="s">
        <v>172</v>
      </c>
      <c r="I36" s="143">
        <f>SUM(I37:I40)</f>
        <v>0</v>
      </c>
      <c r="K36" s="144">
        <f>SUM(K37:K40)</f>
        <v>0.00026</v>
      </c>
      <c r="M36" s="144">
        <f>SUM(M37:M40)</f>
        <v>0.446</v>
      </c>
      <c r="P36" s="142" t="s">
        <v>107</v>
      </c>
    </row>
    <row r="37" spans="1:16" s="14" customFormat="1" ht="13.5" customHeight="1">
      <c r="A37" s="167" t="s">
        <v>173</v>
      </c>
      <c r="B37" s="167" t="s">
        <v>108</v>
      </c>
      <c r="C37" s="167" t="s">
        <v>136</v>
      </c>
      <c r="D37" s="168" t="s">
        <v>174</v>
      </c>
      <c r="E37" s="169" t="s">
        <v>175</v>
      </c>
      <c r="F37" s="167" t="s">
        <v>176</v>
      </c>
      <c r="G37" s="170">
        <v>1</v>
      </c>
      <c r="H37" s="171"/>
      <c r="I37" s="171">
        <f>ROUND(G37*H37,2)</f>
        <v>0</v>
      </c>
      <c r="J37" s="172">
        <v>0</v>
      </c>
      <c r="K37" s="170">
        <f>G37*J37</f>
        <v>0</v>
      </c>
      <c r="L37" s="172">
        <v>0.312</v>
      </c>
      <c r="M37" s="170">
        <f>G37*L37</f>
        <v>0.312</v>
      </c>
      <c r="N37" s="173">
        <v>21</v>
      </c>
      <c r="O37" s="174">
        <v>16</v>
      </c>
      <c r="P37" s="14" t="s">
        <v>112</v>
      </c>
    </row>
    <row r="38" spans="1:16" s="14" customFormat="1" ht="13.5" customHeight="1">
      <c r="A38" s="167" t="s">
        <v>177</v>
      </c>
      <c r="B38" s="167" t="s">
        <v>108</v>
      </c>
      <c r="C38" s="167" t="s">
        <v>136</v>
      </c>
      <c r="D38" s="168" t="s">
        <v>178</v>
      </c>
      <c r="E38" s="169" t="s">
        <v>179</v>
      </c>
      <c r="F38" s="167" t="s">
        <v>176</v>
      </c>
      <c r="G38" s="170">
        <v>1</v>
      </c>
      <c r="H38" s="171"/>
      <c r="I38" s="171">
        <f>ROUND(G38*H38,2)</f>
        <v>0</v>
      </c>
      <c r="J38" s="172">
        <v>0</v>
      </c>
      <c r="K38" s="170">
        <f>G38*J38</f>
        <v>0</v>
      </c>
      <c r="L38" s="172">
        <v>0.067</v>
      </c>
      <c r="M38" s="170">
        <f>G38*L38</f>
        <v>0.067</v>
      </c>
      <c r="N38" s="173">
        <v>21</v>
      </c>
      <c r="O38" s="174">
        <v>16</v>
      </c>
      <c r="P38" s="14" t="s">
        <v>112</v>
      </c>
    </row>
    <row r="39" spans="1:16" s="14" customFormat="1" ht="13.5" customHeight="1">
      <c r="A39" s="167" t="s">
        <v>180</v>
      </c>
      <c r="B39" s="167" t="s">
        <v>108</v>
      </c>
      <c r="C39" s="167" t="s">
        <v>136</v>
      </c>
      <c r="D39" s="168" t="s">
        <v>181</v>
      </c>
      <c r="E39" s="169" t="s">
        <v>182</v>
      </c>
      <c r="F39" s="167" t="s">
        <v>144</v>
      </c>
      <c r="G39" s="170">
        <v>1</v>
      </c>
      <c r="H39" s="171"/>
      <c r="I39" s="171">
        <f>ROUND(G39*H39,2)</f>
        <v>0</v>
      </c>
      <c r="J39" s="172">
        <v>0.00026</v>
      </c>
      <c r="K39" s="170">
        <f>G39*J39</f>
        <v>0.00026</v>
      </c>
      <c r="L39" s="172">
        <v>0</v>
      </c>
      <c r="M39" s="170">
        <f>G39*L39</f>
        <v>0</v>
      </c>
      <c r="N39" s="173">
        <v>21</v>
      </c>
      <c r="O39" s="174">
        <v>16</v>
      </c>
      <c r="P39" s="14" t="s">
        <v>112</v>
      </c>
    </row>
    <row r="40" spans="1:16" s="14" customFormat="1" ht="24" customHeight="1">
      <c r="A40" s="167" t="s">
        <v>183</v>
      </c>
      <c r="B40" s="167" t="s">
        <v>108</v>
      </c>
      <c r="C40" s="167" t="s">
        <v>136</v>
      </c>
      <c r="D40" s="168" t="s">
        <v>184</v>
      </c>
      <c r="E40" s="169" t="s">
        <v>185</v>
      </c>
      <c r="F40" s="167" t="s">
        <v>176</v>
      </c>
      <c r="G40" s="170">
        <v>1</v>
      </c>
      <c r="H40" s="171"/>
      <c r="I40" s="171">
        <f>ROUND(G40*H40,2)</f>
        <v>0</v>
      </c>
      <c r="J40" s="172">
        <v>0</v>
      </c>
      <c r="K40" s="170">
        <f>G40*J40</f>
        <v>0</v>
      </c>
      <c r="L40" s="172">
        <v>0.067</v>
      </c>
      <c r="M40" s="170">
        <f>G40*L40</f>
        <v>0.067</v>
      </c>
      <c r="N40" s="173">
        <v>21</v>
      </c>
      <c r="O40" s="174">
        <v>16</v>
      </c>
      <c r="P40" s="14" t="s">
        <v>112</v>
      </c>
    </row>
    <row r="41" spans="2:16" s="136" customFormat="1" ht="12.75" customHeight="1">
      <c r="B41" s="141" t="s">
        <v>62</v>
      </c>
      <c r="D41" s="142" t="s">
        <v>186</v>
      </c>
      <c r="E41" s="142" t="s">
        <v>187</v>
      </c>
      <c r="I41" s="143">
        <f>SUM(I42:I68)</f>
        <v>0</v>
      </c>
      <c r="K41" s="144">
        <f>SUM(K42:K68)</f>
        <v>0.0054199999999999995</v>
      </c>
      <c r="M41" s="144">
        <f>SUM(M42:M68)</f>
        <v>0.67875</v>
      </c>
      <c r="P41" s="142" t="s">
        <v>107</v>
      </c>
    </row>
    <row r="42" spans="1:16" s="14" customFormat="1" ht="13.5" customHeight="1">
      <c r="A42" s="175" t="s">
        <v>188</v>
      </c>
      <c r="B42" s="175" t="s">
        <v>113</v>
      </c>
      <c r="C42" s="175" t="s">
        <v>114</v>
      </c>
      <c r="D42" s="176" t="s">
        <v>189</v>
      </c>
      <c r="E42" s="177" t="s">
        <v>190</v>
      </c>
      <c r="F42" s="175" t="s">
        <v>144</v>
      </c>
      <c r="G42" s="178">
        <v>1</v>
      </c>
      <c r="H42" s="179"/>
      <c r="I42" s="179">
        <f aca="true" t="shared" si="6" ref="I42:I68">ROUND(G42*H42,2)</f>
        <v>0</v>
      </c>
      <c r="J42" s="180">
        <v>0</v>
      </c>
      <c r="K42" s="178">
        <f aca="true" t="shared" si="7" ref="K42:K68">G42*J42</f>
        <v>0</v>
      </c>
      <c r="L42" s="180">
        <v>0</v>
      </c>
      <c r="M42" s="178">
        <f aca="true" t="shared" si="8" ref="M42:M68">G42*L42</f>
        <v>0</v>
      </c>
      <c r="N42" s="181">
        <v>21</v>
      </c>
      <c r="O42" s="182">
        <v>256</v>
      </c>
      <c r="P42" s="183" t="s">
        <v>112</v>
      </c>
    </row>
    <row r="43" spans="1:16" s="14" customFormat="1" ht="13.5" customHeight="1">
      <c r="A43" s="175" t="s">
        <v>191</v>
      </c>
      <c r="B43" s="175" t="s">
        <v>113</v>
      </c>
      <c r="C43" s="175" t="s">
        <v>114</v>
      </c>
      <c r="D43" s="176" t="s">
        <v>192</v>
      </c>
      <c r="E43" s="177" t="s">
        <v>193</v>
      </c>
      <c r="F43" s="175" t="s">
        <v>194</v>
      </c>
      <c r="G43" s="178">
        <v>5</v>
      </c>
      <c r="H43" s="179"/>
      <c r="I43" s="179">
        <f t="shared" si="6"/>
        <v>0</v>
      </c>
      <c r="J43" s="180">
        <v>0</v>
      </c>
      <c r="K43" s="178">
        <f t="shared" si="7"/>
        <v>0</v>
      </c>
      <c r="L43" s="180">
        <v>0</v>
      </c>
      <c r="M43" s="178">
        <f t="shared" si="8"/>
        <v>0</v>
      </c>
      <c r="N43" s="181">
        <v>21</v>
      </c>
      <c r="O43" s="182">
        <v>256</v>
      </c>
      <c r="P43" s="183" t="s">
        <v>112</v>
      </c>
    </row>
    <row r="44" spans="1:16" s="14" customFormat="1" ht="13.5" customHeight="1">
      <c r="A44" s="175" t="s">
        <v>195</v>
      </c>
      <c r="B44" s="175" t="s">
        <v>113</v>
      </c>
      <c r="C44" s="175" t="s">
        <v>114</v>
      </c>
      <c r="D44" s="176" t="s">
        <v>196</v>
      </c>
      <c r="E44" s="177" t="s">
        <v>197</v>
      </c>
      <c r="F44" s="175" t="s">
        <v>144</v>
      </c>
      <c r="G44" s="178">
        <v>1</v>
      </c>
      <c r="H44" s="179"/>
      <c r="I44" s="179">
        <f t="shared" si="6"/>
        <v>0</v>
      </c>
      <c r="J44" s="180">
        <v>0</v>
      </c>
      <c r="K44" s="178">
        <f t="shared" si="7"/>
        <v>0</v>
      </c>
      <c r="L44" s="180">
        <v>0</v>
      </c>
      <c r="M44" s="178">
        <f t="shared" si="8"/>
        <v>0</v>
      </c>
      <c r="N44" s="181">
        <v>21</v>
      </c>
      <c r="O44" s="182">
        <v>256</v>
      </c>
      <c r="P44" s="183" t="s">
        <v>112</v>
      </c>
    </row>
    <row r="45" spans="1:16" s="14" customFormat="1" ht="13.5" customHeight="1">
      <c r="A45" s="175" t="s">
        <v>198</v>
      </c>
      <c r="B45" s="175" t="s">
        <v>113</v>
      </c>
      <c r="C45" s="175" t="s">
        <v>114</v>
      </c>
      <c r="D45" s="176" t="s">
        <v>199</v>
      </c>
      <c r="E45" s="177" t="s">
        <v>200</v>
      </c>
      <c r="F45" s="175" t="s">
        <v>144</v>
      </c>
      <c r="G45" s="178">
        <v>1</v>
      </c>
      <c r="H45" s="179"/>
      <c r="I45" s="179">
        <f t="shared" si="6"/>
        <v>0</v>
      </c>
      <c r="J45" s="180">
        <v>0</v>
      </c>
      <c r="K45" s="178">
        <f t="shared" si="7"/>
        <v>0</v>
      </c>
      <c r="L45" s="180">
        <v>0</v>
      </c>
      <c r="M45" s="178">
        <f t="shared" si="8"/>
        <v>0</v>
      </c>
      <c r="N45" s="181">
        <v>21</v>
      </c>
      <c r="O45" s="182">
        <v>256</v>
      </c>
      <c r="P45" s="183" t="s">
        <v>112</v>
      </c>
    </row>
    <row r="46" spans="1:16" s="14" customFormat="1" ht="24" customHeight="1">
      <c r="A46" s="175" t="s">
        <v>201</v>
      </c>
      <c r="B46" s="175" t="s">
        <v>113</v>
      </c>
      <c r="C46" s="175" t="s">
        <v>114</v>
      </c>
      <c r="D46" s="176" t="s">
        <v>202</v>
      </c>
      <c r="E46" s="177" t="s">
        <v>203</v>
      </c>
      <c r="F46" s="175" t="s">
        <v>144</v>
      </c>
      <c r="G46" s="178">
        <v>1</v>
      </c>
      <c r="H46" s="179"/>
      <c r="I46" s="179">
        <f t="shared" si="6"/>
        <v>0</v>
      </c>
      <c r="J46" s="180">
        <v>0</v>
      </c>
      <c r="K46" s="178">
        <f t="shared" si="7"/>
        <v>0</v>
      </c>
      <c r="L46" s="180">
        <v>0</v>
      </c>
      <c r="M46" s="178">
        <f t="shared" si="8"/>
        <v>0</v>
      </c>
      <c r="N46" s="181">
        <v>21</v>
      </c>
      <c r="O46" s="182">
        <v>256</v>
      </c>
      <c r="P46" s="183" t="s">
        <v>112</v>
      </c>
    </row>
    <row r="47" spans="1:16" s="14" customFormat="1" ht="13.5" customHeight="1">
      <c r="A47" s="167" t="s">
        <v>204</v>
      </c>
      <c r="B47" s="167" t="s">
        <v>108</v>
      </c>
      <c r="C47" s="167" t="s">
        <v>186</v>
      </c>
      <c r="D47" s="168" t="s">
        <v>205</v>
      </c>
      <c r="E47" s="169" t="s">
        <v>206</v>
      </c>
      <c r="F47" s="167" t="s">
        <v>144</v>
      </c>
      <c r="G47" s="170">
        <v>3</v>
      </c>
      <c r="H47" s="171"/>
      <c r="I47" s="171">
        <f t="shared" si="6"/>
        <v>0</v>
      </c>
      <c r="J47" s="172">
        <v>0.00017</v>
      </c>
      <c r="K47" s="170">
        <f t="shared" si="7"/>
        <v>0.00051</v>
      </c>
      <c r="L47" s="172">
        <v>0.22625</v>
      </c>
      <c r="M47" s="170">
        <f t="shared" si="8"/>
        <v>0.67875</v>
      </c>
      <c r="N47" s="173">
        <v>21</v>
      </c>
      <c r="O47" s="174">
        <v>16</v>
      </c>
      <c r="P47" s="14" t="s">
        <v>112</v>
      </c>
    </row>
    <row r="48" spans="1:16" s="14" customFormat="1" ht="13.5" customHeight="1">
      <c r="A48" s="167" t="s">
        <v>207</v>
      </c>
      <c r="B48" s="167" t="s">
        <v>108</v>
      </c>
      <c r="C48" s="167" t="s">
        <v>208</v>
      </c>
      <c r="D48" s="168" t="s">
        <v>209</v>
      </c>
      <c r="E48" s="169" t="s">
        <v>210</v>
      </c>
      <c r="F48" s="167" t="s">
        <v>144</v>
      </c>
      <c r="G48" s="170">
        <v>1</v>
      </c>
      <c r="H48" s="171"/>
      <c r="I48" s="171">
        <f t="shared" si="6"/>
        <v>0</v>
      </c>
      <c r="J48" s="172">
        <v>0</v>
      </c>
      <c r="K48" s="170">
        <f t="shared" si="7"/>
        <v>0</v>
      </c>
      <c r="L48" s="172">
        <v>0</v>
      </c>
      <c r="M48" s="170">
        <f t="shared" si="8"/>
        <v>0</v>
      </c>
      <c r="N48" s="173">
        <v>21</v>
      </c>
      <c r="O48" s="174">
        <v>64</v>
      </c>
      <c r="P48" s="14" t="s">
        <v>112</v>
      </c>
    </row>
    <row r="49" spans="1:16" s="14" customFormat="1" ht="24" customHeight="1">
      <c r="A49" s="175" t="s">
        <v>211</v>
      </c>
      <c r="B49" s="175" t="s">
        <v>113</v>
      </c>
      <c r="C49" s="175" t="s">
        <v>114</v>
      </c>
      <c r="D49" s="176" t="s">
        <v>212</v>
      </c>
      <c r="E49" s="177" t="s">
        <v>213</v>
      </c>
      <c r="F49" s="175" t="s">
        <v>144</v>
      </c>
      <c r="G49" s="178">
        <v>1</v>
      </c>
      <c r="H49" s="179"/>
      <c r="I49" s="179">
        <f t="shared" si="6"/>
        <v>0</v>
      </c>
      <c r="J49" s="180">
        <v>0</v>
      </c>
      <c r="K49" s="178">
        <f t="shared" si="7"/>
        <v>0</v>
      </c>
      <c r="L49" s="180">
        <v>0</v>
      </c>
      <c r="M49" s="178">
        <f t="shared" si="8"/>
        <v>0</v>
      </c>
      <c r="N49" s="181">
        <v>21</v>
      </c>
      <c r="O49" s="182">
        <v>256</v>
      </c>
      <c r="P49" s="183" t="s">
        <v>112</v>
      </c>
    </row>
    <row r="50" spans="1:16" s="14" customFormat="1" ht="24" customHeight="1">
      <c r="A50" s="175" t="s">
        <v>214</v>
      </c>
      <c r="B50" s="175" t="s">
        <v>113</v>
      </c>
      <c r="C50" s="175" t="s">
        <v>114</v>
      </c>
      <c r="D50" s="176" t="s">
        <v>215</v>
      </c>
      <c r="E50" s="177" t="s">
        <v>216</v>
      </c>
      <c r="F50" s="175" t="s">
        <v>144</v>
      </c>
      <c r="G50" s="178">
        <v>1</v>
      </c>
      <c r="H50" s="179"/>
      <c r="I50" s="179">
        <f t="shared" si="6"/>
        <v>0</v>
      </c>
      <c r="J50" s="180">
        <v>0</v>
      </c>
      <c r="K50" s="178">
        <f t="shared" si="7"/>
        <v>0</v>
      </c>
      <c r="L50" s="180">
        <v>0</v>
      </c>
      <c r="M50" s="178">
        <f t="shared" si="8"/>
        <v>0</v>
      </c>
      <c r="N50" s="181">
        <v>21</v>
      </c>
      <c r="O50" s="182">
        <v>256</v>
      </c>
      <c r="P50" s="183" t="s">
        <v>112</v>
      </c>
    </row>
    <row r="51" spans="1:16" s="14" customFormat="1" ht="24" customHeight="1">
      <c r="A51" s="175" t="s">
        <v>217</v>
      </c>
      <c r="B51" s="175" t="s">
        <v>113</v>
      </c>
      <c r="C51" s="175" t="s">
        <v>114</v>
      </c>
      <c r="D51" s="176" t="s">
        <v>218</v>
      </c>
      <c r="E51" s="177" t="s">
        <v>219</v>
      </c>
      <c r="F51" s="175" t="s">
        <v>144</v>
      </c>
      <c r="G51" s="178">
        <v>1</v>
      </c>
      <c r="H51" s="179"/>
      <c r="I51" s="179">
        <f t="shared" si="6"/>
        <v>0</v>
      </c>
      <c r="J51" s="180">
        <v>0</v>
      </c>
      <c r="K51" s="178">
        <f t="shared" si="7"/>
        <v>0</v>
      </c>
      <c r="L51" s="180">
        <v>0</v>
      </c>
      <c r="M51" s="178">
        <f t="shared" si="8"/>
        <v>0</v>
      </c>
      <c r="N51" s="181">
        <v>21</v>
      </c>
      <c r="O51" s="182">
        <v>256</v>
      </c>
      <c r="P51" s="183" t="s">
        <v>112</v>
      </c>
    </row>
    <row r="52" spans="1:16" s="14" customFormat="1" ht="24" customHeight="1">
      <c r="A52" s="175" t="s">
        <v>220</v>
      </c>
      <c r="B52" s="175" t="s">
        <v>113</v>
      </c>
      <c r="C52" s="175" t="s">
        <v>114</v>
      </c>
      <c r="D52" s="176" t="s">
        <v>221</v>
      </c>
      <c r="E52" s="177" t="s">
        <v>222</v>
      </c>
      <c r="F52" s="175" t="s">
        <v>144</v>
      </c>
      <c r="G52" s="178">
        <v>2</v>
      </c>
      <c r="H52" s="179"/>
      <c r="I52" s="179">
        <f t="shared" si="6"/>
        <v>0</v>
      </c>
      <c r="J52" s="180">
        <v>0</v>
      </c>
      <c r="K52" s="178">
        <f t="shared" si="7"/>
        <v>0</v>
      </c>
      <c r="L52" s="180">
        <v>0</v>
      </c>
      <c r="M52" s="178">
        <f t="shared" si="8"/>
        <v>0</v>
      </c>
      <c r="N52" s="181">
        <v>21</v>
      </c>
      <c r="O52" s="182">
        <v>256</v>
      </c>
      <c r="P52" s="183" t="s">
        <v>112</v>
      </c>
    </row>
    <row r="53" spans="1:16" s="14" customFormat="1" ht="24" customHeight="1">
      <c r="A53" s="175" t="s">
        <v>223</v>
      </c>
      <c r="B53" s="175" t="s">
        <v>113</v>
      </c>
      <c r="C53" s="175" t="s">
        <v>114</v>
      </c>
      <c r="D53" s="176" t="s">
        <v>224</v>
      </c>
      <c r="E53" s="177" t="s">
        <v>225</v>
      </c>
      <c r="F53" s="175" t="s">
        <v>144</v>
      </c>
      <c r="G53" s="178">
        <v>2</v>
      </c>
      <c r="H53" s="179"/>
      <c r="I53" s="179">
        <f t="shared" si="6"/>
        <v>0</v>
      </c>
      <c r="J53" s="180">
        <v>0</v>
      </c>
      <c r="K53" s="178">
        <f t="shared" si="7"/>
        <v>0</v>
      </c>
      <c r="L53" s="180">
        <v>0</v>
      </c>
      <c r="M53" s="178">
        <f t="shared" si="8"/>
        <v>0</v>
      </c>
      <c r="N53" s="181">
        <v>21</v>
      </c>
      <c r="O53" s="182">
        <v>256</v>
      </c>
      <c r="P53" s="183" t="s">
        <v>112</v>
      </c>
    </row>
    <row r="54" spans="1:16" s="14" customFormat="1" ht="24" customHeight="1">
      <c r="A54" s="175" t="s">
        <v>226</v>
      </c>
      <c r="B54" s="175" t="s">
        <v>113</v>
      </c>
      <c r="C54" s="175" t="s">
        <v>114</v>
      </c>
      <c r="D54" s="176" t="s">
        <v>227</v>
      </c>
      <c r="E54" s="177" t="s">
        <v>228</v>
      </c>
      <c r="F54" s="175" t="s">
        <v>144</v>
      </c>
      <c r="G54" s="178">
        <v>7</v>
      </c>
      <c r="H54" s="179"/>
      <c r="I54" s="179">
        <f t="shared" si="6"/>
        <v>0</v>
      </c>
      <c r="J54" s="180">
        <v>0</v>
      </c>
      <c r="K54" s="178">
        <f t="shared" si="7"/>
        <v>0</v>
      </c>
      <c r="L54" s="180">
        <v>0</v>
      </c>
      <c r="M54" s="178">
        <f t="shared" si="8"/>
        <v>0</v>
      </c>
      <c r="N54" s="181">
        <v>21</v>
      </c>
      <c r="O54" s="182">
        <v>256</v>
      </c>
      <c r="P54" s="183" t="s">
        <v>112</v>
      </c>
    </row>
    <row r="55" spans="1:16" s="14" customFormat="1" ht="13.5" customHeight="1">
      <c r="A55" s="175" t="s">
        <v>229</v>
      </c>
      <c r="B55" s="175" t="s">
        <v>113</v>
      </c>
      <c r="C55" s="175" t="s">
        <v>114</v>
      </c>
      <c r="D55" s="176" t="s">
        <v>230</v>
      </c>
      <c r="E55" s="177" t="s">
        <v>231</v>
      </c>
      <c r="F55" s="175" t="s">
        <v>144</v>
      </c>
      <c r="G55" s="178">
        <v>3</v>
      </c>
      <c r="H55" s="179"/>
      <c r="I55" s="179">
        <f t="shared" si="6"/>
        <v>0</v>
      </c>
      <c r="J55" s="180">
        <v>0</v>
      </c>
      <c r="K55" s="178">
        <f t="shared" si="7"/>
        <v>0</v>
      </c>
      <c r="L55" s="180">
        <v>0</v>
      </c>
      <c r="M55" s="178">
        <f t="shared" si="8"/>
        <v>0</v>
      </c>
      <c r="N55" s="181">
        <v>21</v>
      </c>
      <c r="O55" s="182">
        <v>256</v>
      </c>
      <c r="P55" s="183" t="s">
        <v>112</v>
      </c>
    </row>
    <row r="56" spans="1:16" s="14" customFormat="1" ht="24" customHeight="1">
      <c r="A56" s="175" t="s">
        <v>232</v>
      </c>
      <c r="B56" s="175" t="s">
        <v>113</v>
      </c>
      <c r="C56" s="175" t="s">
        <v>114</v>
      </c>
      <c r="D56" s="176" t="s">
        <v>233</v>
      </c>
      <c r="E56" s="177" t="s">
        <v>234</v>
      </c>
      <c r="F56" s="175" t="s">
        <v>144</v>
      </c>
      <c r="G56" s="178">
        <v>1</v>
      </c>
      <c r="H56" s="179"/>
      <c r="I56" s="179">
        <f t="shared" si="6"/>
        <v>0</v>
      </c>
      <c r="J56" s="180">
        <v>0</v>
      </c>
      <c r="K56" s="178">
        <f t="shared" si="7"/>
        <v>0</v>
      </c>
      <c r="L56" s="180">
        <v>0</v>
      </c>
      <c r="M56" s="178">
        <f t="shared" si="8"/>
        <v>0</v>
      </c>
      <c r="N56" s="181">
        <v>21</v>
      </c>
      <c r="O56" s="182">
        <v>256</v>
      </c>
      <c r="P56" s="183" t="s">
        <v>112</v>
      </c>
    </row>
    <row r="57" spans="1:16" s="14" customFormat="1" ht="24" customHeight="1">
      <c r="A57" s="175" t="s">
        <v>235</v>
      </c>
      <c r="B57" s="175" t="s">
        <v>113</v>
      </c>
      <c r="C57" s="175" t="s">
        <v>114</v>
      </c>
      <c r="D57" s="176" t="s">
        <v>236</v>
      </c>
      <c r="E57" s="177" t="s">
        <v>237</v>
      </c>
      <c r="F57" s="175" t="s">
        <v>144</v>
      </c>
      <c r="G57" s="178">
        <v>7</v>
      </c>
      <c r="H57" s="179"/>
      <c r="I57" s="179">
        <f t="shared" si="6"/>
        <v>0</v>
      </c>
      <c r="J57" s="180">
        <v>0</v>
      </c>
      <c r="K57" s="178">
        <f t="shared" si="7"/>
        <v>0</v>
      </c>
      <c r="L57" s="180">
        <v>0</v>
      </c>
      <c r="M57" s="178">
        <f t="shared" si="8"/>
        <v>0</v>
      </c>
      <c r="N57" s="181">
        <v>21</v>
      </c>
      <c r="O57" s="182">
        <v>256</v>
      </c>
      <c r="P57" s="183" t="s">
        <v>112</v>
      </c>
    </row>
    <row r="58" spans="1:16" s="14" customFormat="1" ht="24" customHeight="1">
      <c r="A58" s="175" t="s">
        <v>238</v>
      </c>
      <c r="B58" s="175" t="s">
        <v>113</v>
      </c>
      <c r="C58" s="175" t="s">
        <v>114</v>
      </c>
      <c r="D58" s="176" t="s">
        <v>239</v>
      </c>
      <c r="E58" s="177" t="s">
        <v>240</v>
      </c>
      <c r="F58" s="175" t="s">
        <v>144</v>
      </c>
      <c r="G58" s="178">
        <v>1</v>
      </c>
      <c r="H58" s="179"/>
      <c r="I58" s="179">
        <f t="shared" si="6"/>
        <v>0</v>
      </c>
      <c r="J58" s="180">
        <v>0</v>
      </c>
      <c r="K58" s="178">
        <f t="shared" si="7"/>
        <v>0</v>
      </c>
      <c r="L58" s="180">
        <v>0</v>
      </c>
      <c r="M58" s="178">
        <f t="shared" si="8"/>
        <v>0</v>
      </c>
      <c r="N58" s="181">
        <v>21</v>
      </c>
      <c r="O58" s="182">
        <v>256</v>
      </c>
      <c r="P58" s="183" t="s">
        <v>112</v>
      </c>
    </row>
    <row r="59" spans="1:16" s="14" customFormat="1" ht="24" customHeight="1">
      <c r="A59" s="175" t="s">
        <v>241</v>
      </c>
      <c r="B59" s="175" t="s">
        <v>113</v>
      </c>
      <c r="C59" s="175" t="s">
        <v>114</v>
      </c>
      <c r="D59" s="176" t="s">
        <v>242</v>
      </c>
      <c r="E59" s="177" t="s">
        <v>243</v>
      </c>
      <c r="F59" s="175" t="s">
        <v>144</v>
      </c>
      <c r="G59" s="178">
        <v>1</v>
      </c>
      <c r="H59" s="179"/>
      <c r="I59" s="179">
        <f t="shared" si="6"/>
        <v>0</v>
      </c>
      <c r="J59" s="180">
        <v>0</v>
      </c>
      <c r="K59" s="178">
        <f t="shared" si="7"/>
        <v>0</v>
      </c>
      <c r="L59" s="180">
        <v>0</v>
      </c>
      <c r="M59" s="178">
        <f t="shared" si="8"/>
        <v>0</v>
      </c>
      <c r="N59" s="181">
        <v>21</v>
      </c>
      <c r="O59" s="182">
        <v>256</v>
      </c>
      <c r="P59" s="183" t="s">
        <v>112</v>
      </c>
    </row>
    <row r="60" spans="1:16" s="14" customFormat="1" ht="24" customHeight="1">
      <c r="A60" s="175" t="s">
        <v>244</v>
      </c>
      <c r="B60" s="175" t="s">
        <v>113</v>
      </c>
      <c r="C60" s="175" t="s">
        <v>114</v>
      </c>
      <c r="D60" s="176" t="s">
        <v>245</v>
      </c>
      <c r="E60" s="177" t="s">
        <v>246</v>
      </c>
      <c r="F60" s="175" t="s">
        <v>144</v>
      </c>
      <c r="G60" s="178">
        <v>1</v>
      </c>
      <c r="H60" s="179"/>
      <c r="I60" s="179">
        <f t="shared" si="6"/>
        <v>0</v>
      </c>
      <c r="J60" s="180">
        <v>0</v>
      </c>
      <c r="K60" s="178">
        <f t="shared" si="7"/>
        <v>0</v>
      </c>
      <c r="L60" s="180">
        <v>0</v>
      </c>
      <c r="M60" s="178">
        <f t="shared" si="8"/>
        <v>0</v>
      </c>
      <c r="N60" s="181">
        <v>21</v>
      </c>
      <c r="O60" s="182">
        <v>256</v>
      </c>
      <c r="P60" s="183" t="s">
        <v>112</v>
      </c>
    </row>
    <row r="61" spans="1:16" s="14" customFormat="1" ht="13.5" customHeight="1">
      <c r="A61" s="175" t="s">
        <v>247</v>
      </c>
      <c r="B61" s="175" t="s">
        <v>113</v>
      </c>
      <c r="C61" s="175" t="s">
        <v>114</v>
      </c>
      <c r="D61" s="176" t="s">
        <v>248</v>
      </c>
      <c r="E61" s="177" t="s">
        <v>249</v>
      </c>
      <c r="F61" s="175" t="s">
        <v>144</v>
      </c>
      <c r="G61" s="178">
        <v>1</v>
      </c>
      <c r="H61" s="179"/>
      <c r="I61" s="179">
        <f t="shared" si="6"/>
        <v>0</v>
      </c>
      <c r="J61" s="180">
        <v>0</v>
      </c>
      <c r="K61" s="178">
        <f t="shared" si="7"/>
        <v>0</v>
      </c>
      <c r="L61" s="180">
        <v>0</v>
      </c>
      <c r="M61" s="178">
        <f t="shared" si="8"/>
        <v>0</v>
      </c>
      <c r="N61" s="181">
        <v>21</v>
      </c>
      <c r="O61" s="182">
        <v>256</v>
      </c>
      <c r="P61" s="183" t="s">
        <v>112</v>
      </c>
    </row>
    <row r="62" spans="1:16" s="14" customFormat="1" ht="24" customHeight="1">
      <c r="A62" s="167" t="s">
        <v>250</v>
      </c>
      <c r="B62" s="167" t="s">
        <v>108</v>
      </c>
      <c r="C62" s="167" t="s">
        <v>208</v>
      </c>
      <c r="D62" s="168" t="s">
        <v>251</v>
      </c>
      <c r="E62" s="169" t="s">
        <v>252</v>
      </c>
      <c r="F62" s="167" t="s">
        <v>144</v>
      </c>
      <c r="G62" s="170">
        <v>1</v>
      </c>
      <c r="H62" s="171"/>
      <c r="I62" s="171">
        <f t="shared" si="6"/>
        <v>0</v>
      </c>
      <c r="J62" s="172">
        <v>0</v>
      </c>
      <c r="K62" s="170">
        <f t="shared" si="7"/>
        <v>0</v>
      </c>
      <c r="L62" s="172">
        <v>0</v>
      </c>
      <c r="M62" s="170">
        <f t="shared" si="8"/>
        <v>0</v>
      </c>
      <c r="N62" s="173">
        <v>21</v>
      </c>
      <c r="O62" s="174">
        <v>64</v>
      </c>
      <c r="P62" s="14" t="s">
        <v>112</v>
      </c>
    </row>
    <row r="63" spans="1:16" s="14" customFormat="1" ht="13.5" customHeight="1">
      <c r="A63" s="167" t="s">
        <v>253</v>
      </c>
      <c r="B63" s="167" t="s">
        <v>108</v>
      </c>
      <c r="C63" s="167" t="s">
        <v>208</v>
      </c>
      <c r="D63" s="168" t="s">
        <v>254</v>
      </c>
      <c r="E63" s="169" t="s">
        <v>255</v>
      </c>
      <c r="F63" s="167" t="s">
        <v>256</v>
      </c>
      <c r="G63" s="170">
        <v>1</v>
      </c>
      <c r="H63" s="171"/>
      <c r="I63" s="171">
        <f t="shared" si="6"/>
        <v>0</v>
      </c>
      <c r="J63" s="172">
        <v>0</v>
      </c>
      <c r="K63" s="170">
        <f t="shared" si="7"/>
        <v>0</v>
      </c>
      <c r="L63" s="172">
        <v>0</v>
      </c>
      <c r="M63" s="170">
        <f t="shared" si="8"/>
        <v>0</v>
      </c>
      <c r="N63" s="173">
        <v>21</v>
      </c>
      <c r="O63" s="174">
        <v>64</v>
      </c>
      <c r="P63" s="14" t="s">
        <v>112</v>
      </c>
    </row>
    <row r="64" spans="1:16" s="14" customFormat="1" ht="13.5" customHeight="1">
      <c r="A64" s="167" t="s">
        <v>257</v>
      </c>
      <c r="B64" s="167" t="s">
        <v>108</v>
      </c>
      <c r="C64" s="167" t="s">
        <v>186</v>
      </c>
      <c r="D64" s="168" t="s">
        <v>258</v>
      </c>
      <c r="E64" s="169" t="s">
        <v>259</v>
      </c>
      <c r="F64" s="167" t="s">
        <v>176</v>
      </c>
      <c r="G64" s="170">
        <v>1</v>
      </c>
      <c r="H64" s="171"/>
      <c r="I64" s="171">
        <f t="shared" si="6"/>
        <v>0</v>
      </c>
      <c r="J64" s="172">
        <v>0.00332</v>
      </c>
      <c r="K64" s="170">
        <f t="shared" si="7"/>
        <v>0.00332</v>
      </c>
      <c r="L64" s="172">
        <v>0</v>
      </c>
      <c r="M64" s="170">
        <f t="shared" si="8"/>
        <v>0</v>
      </c>
      <c r="N64" s="173">
        <v>21</v>
      </c>
      <c r="O64" s="174">
        <v>16</v>
      </c>
      <c r="P64" s="14" t="s">
        <v>112</v>
      </c>
    </row>
    <row r="65" spans="1:16" s="14" customFormat="1" ht="13.5" customHeight="1">
      <c r="A65" s="167" t="s">
        <v>260</v>
      </c>
      <c r="B65" s="167" t="s">
        <v>108</v>
      </c>
      <c r="C65" s="167" t="s">
        <v>186</v>
      </c>
      <c r="D65" s="168" t="s">
        <v>261</v>
      </c>
      <c r="E65" s="169" t="s">
        <v>262</v>
      </c>
      <c r="F65" s="167" t="s">
        <v>111</v>
      </c>
      <c r="G65" s="170">
        <v>3</v>
      </c>
      <c r="H65" s="171"/>
      <c r="I65" s="171">
        <f t="shared" si="6"/>
        <v>0</v>
      </c>
      <c r="J65" s="172">
        <v>0.00053</v>
      </c>
      <c r="K65" s="170">
        <f t="shared" si="7"/>
        <v>0.0015899999999999998</v>
      </c>
      <c r="L65" s="172">
        <v>0</v>
      </c>
      <c r="M65" s="170">
        <f t="shared" si="8"/>
        <v>0</v>
      </c>
      <c r="N65" s="173">
        <v>21</v>
      </c>
      <c r="O65" s="174">
        <v>64</v>
      </c>
      <c r="P65" s="14" t="s">
        <v>112</v>
      </c>
    </row>
    <row r="66" spans="1:16" s="14" customFormat="1" ht="24" customHeight="1">
      <c r="A66" s="167" t="s">
        <v>263</v>
      </c>
      <c r="B66" s="167" t="s">
        <v>108</v>
      </c>
      <c r="C66" s="167" t="s">
        <v>208</v>
      </c>
      <c r="D66" s="168" t="s">
        <v>264</v>
      </c>
      <c r="E66" s="169" t="s">
        <v>265</v>
      </c>
      <c r="F66" s="167" t="s">
        <v>176</v>
      </c>
      <c r="G66" s="170">
        <v>1</v>
      </c>
      <c r="H66" s="171"/>
      <c r="I66" s="171">
        <f t="shared" si="6"/>
        <v>0</v>
      </c>
      <c r="J66" s="172">
        <v>0</v>
      </c>
      <c r="K66" s="170">
        <f t="shared" si="7"/>
        <v>0</v>
      </c>
      <c r="L66" s="172">
        <v>0</v>
      </c>
      <c r="M66" s="170">
        <f t="shared" si="8"/>
        <v>0</v>
      </c>
      <c r="N66" s="173">
        <v>21</v>
      </c>
      <c r="O66" s="174">
        <v>64</v>
      </c>
      <c r="P66" s="14" t="s">
        <v>112</v>
      </c>
    </row>
    <row r="67" spans="1:16" s="14" customFormat="1" ht="13.5" customHeight="1">
      <c r="A67" s="167" t="s">
        <v>266</v>
      </c>
      <c r="B67" s="167" t="s">
        <v>108</v>
      </c>
      <c r="C67" s="167" t="s">
        <v>208</v>
      </c>
      <c r="D67" s="168" t="s">
        <v>267</v>
      </c>
      <c r="E67" s="169" t="s">
        <v>268</v>
      </c>
      <c r="F67" s="167" t="s">
        <v>176</v>
      </c>
      <c r="G67" s="170">
        <v>1</v>
      </c>
      <c r="H67" s="171"/>
      <c r="I67" s="171">
        <f t="shared" si="6"/>
        <v>0</v>
      </c>
      <c r="J67" s="172">
        <v>0</v>
      </c>
      <c r="K67" s="170">
        <f t="shared" si="7"/>
        <v>0</v>
      </c>
      <c r="L67" s="172">
        <v>0</v>
      </c>
      <c r="M67" s="170">
        <f t="shared" si="8"/>
        <v>0</v>
      </c>
      <c r="N67" s="173">
        <v>21</v>
      </c>
      <c r="O67" s="174">
        <v>64</v>
      </c>
      <c r="P67" s="14" t="s">
        <v>112</v>
      </c>
    </row>
    <row r="68" spans="1:16" s="14" customFormat="1" ht="13.5" customHeight="1">
      <c r="A68" s="167" t="s">
        <v>269</v>
      </c>
      <c r="B68" s="167" t="s">
        <v>108</v>
      </c>
      <c r="C68" s="167" t="s">
        <v>186</v>
      </c>
      <c r="D68" s="168" t="s">
        <v>270</v>
      </c>
      <c r="E68" s="169" t="s">
        <v>271</v>
      </c>
      <c r="F68" s="167" t="s">
        <v>135</v>
      </c>
      <c r="G68" s="170">
        <v>0.3</v>
      </c>
      <c r="H68" s="171"/>
      <c r="I68" s="171">
        <f t="shared" si="6"/>
        <v>0</v>
      </c>
      <c r="J68" s="172">
        <v>0</v>
      </c>
      <c r="K68" s="170">
        <f t="shared" si="7"/>
        <v>0</v>
      </c>
      <c r="L68" s="172">
        <v>0</v>
      </c>
      <c r="M68" s="170">
        <f t="shared" si="8"/>
        <v>0</v>
      </c>
      <c r="N68" s="173">
        <v>21</v>
      </c>
      <c r="O68" s="174">
        <v>16</v>
      </c>
      <c r="P68" s="14" t="s">
        <v>112</v>
      </c>
    </row>
    <row r="69" spans="2:16" s="136" customFormat="1" ht="12.75" customHeight="1">
      <c r="B69" s="141" t="s">
        <v>62</v>
      </c>
      <c r="D69" s="142" t="s">
        <v>272</v>
      </c>
      <c r="E69" s="142" t="s">
        <v>273</v>
      </c>
      <c r="I69" s="143">
        <f>SUM(I70:I77)</f>
        <v>0</v>
      </c>
      <c r="K69" s="144">
        <f>SUM(K70:K77)</f>
        <v>0.030649999999999997</v>
      </c>
      <c r="M69" s="144">
        <f>SUM(M70:M77)</f>
        <v>0</v>
      </c>
      <c r="P69" s="142" t="s">
        <v>107</v>
      </c>
    </row>
    <row r="70" spans="1:16" s="14" customFormat="1" ht="13.5" customHeight="1">
      <c r="A70" s="167" t="s">
        <v>274</v>
      </c>
      <c r="B70" s="167" t="s">
        <v>108</v>
      </c>
      <c r="C70" s="167" t="s">
        <v>186</v>
      </c>
      <c r="D70" s="168" t="s">
        <v>275</v>
      </c>
      <c r="E70" s="169" t="s">
        <v>276</v>
      </c>
      <c r="F70" s="167" t="s">
        <v>176</v>
      </c>
      <c r="G70" s="170">
        <v>1</v>
      </c>
      <c r="H70" s="171"/>
      <c r="I70" s="171">
        <f aca="true" t="shared" si="9" ref="I70:I77">ROUND(G70*H70,2)</f>
        <v>0</v>
      </c>
      <c r="J70" s="172">
        <v>0.00124</v>
      </c>
      <c r="K70" s="170">
        <f aca="true" t="shared" si="10" ref="K70:K77">G70*J70</f>
        <v>0.00124</v>
      </c>
      <c r="L70" s="172">
        <v>0</v>
      </c>
      <c r="M70" s="170">
        <f aca="true" t="shared" si="11" ref="M70:M77">G70*L70</f>
        <v>0</v>
      </c>
      <c r="N70" s="173">
        <v>21</v>
      </c>
      <c r="O70" s="174">
        <v>16</v>
      </c>
      <c r="P70" s="14" t="s">
        <v>112</v>
      </c>
    </row>
    <row r="71" spans="1:16" s="14" customFormat="1" ht="24" customHeight="1">
      <c r="A71" s="167" t="s">
        <v>277</v>
      </c>
      <c r="B71" s="167" t="s">
        <v>108</v>
      </c>
      <c r="C71" s="167" t="s">
        <v>186</v>
      </c>
      <c r="D71" s="168" t="s">
        <v>278</v>
      </c>
      <c r="E71" s="169" t="s">
        <v>279</v>
      </c>
      <c r="F71" s="167" t="s">
        <v>176</v>
      </c>
      <c r="G71" s="170">
        <v>1</v>
      </c>
      <c r="H71" s="171"/>
      <c r="I71" s="171">
        <f t="shared" si="9"/>
        <v>0</v>
      </c>
      <c r="J71" s="172">
        <v>0.01461</v>
      </c>
      <c r="K71" s="170">
        <f t="shared" si="10"/>
        <v>0.01461</v>
      </c>
      <c r="L71" s="172">
        <v>0</v>
      </c>
      <c r="M71" s="170">
        <f t="shared" si="11"/>
        <v>0</v>
      </c>
      <c r="N71" s="173">
        <v>21</v>
      </c>
      <c r="O71" s="174">
        <v>16</v>
      </c>
      <c r="P71" s="14" t="s">
        <v>112</v>
      </c>
    </row>
    <row r="72" spans="1:16" s="14" customFormat="1" ht="13.5" customHeight="1">
      <c r="A72" s="167" t="s">
        <v>280</v>
      </c>
      <c r="B72" s="167" t="s">
        <v>108</v>
      </c>
      <c r="C72" s="167" t="s">
        <v>186</v>
      </c>
      <c r="D72" s="168" t="s">
        <v>281</v>
      </c>
      <c r="E72" s="169" t="s">
        <v>282</v>
      </c>
      <c r="F72" s="167" t="s">
        <v>176</v>
      </c>
      <c r="G72" s="170">
        <v>1</v>
      </c>
      <c r="H72" s="171"/>
      <c r="I72" s="171">
        <f t="shared" si="9"/>
        <v>0</v>
      </c>
      <c r="J72" s="172">
        <v>0.00014</v>
      </c>
      <c r="K72" s="170">
        <f t="shared" si="10"/>
        <v>0.00014</v>
      </c>
      <c r="L72" s="172">
        <v>0</v>
      </c>
      <c r="M72" s="170">
        <f t="shared" si="11"/>
        <v>0</v>
      </c>
      <c r="N72" s="173">
        <v>21</v>
      </c>
      <c r="O72" s="174">
        <v>16</v>
      </c>
      <c r="P72" s="14" t="s">
        <v>112</v>
      </c>
    </row>
    <row r="73" spans="1:16" s="14" customFormat="1" ht="24" customHeight="1">
      <c r="A73" s="175" t="s">
        <v>283</v>
      </c>
      <c r="B73" s="175" t="s">
        <v>113</v>
      </c>
      <c r="C73" s="175" t="s">
        <v>114</v>
      </c>
      <c r="D73" s="176" t="s">
        <v>284</v>
      </c>
      <c r="E73" s="177" t="s">
        <v>285</v>
      </c>
      <c r="F73" s="175" t="s">
        <v>144</v>
      </c>
      <c r="G73" s="178">
        <v>1</v>
      </c>
      <c r="H73" s="179"/>
      <c r="I73" s="179">
        <f t="shared" si="9"/>
        <v>0</v>
      </c>
      <c r="J73" s="180">
        <v>0.0024</v>
      </c>
      <c r="K73" s="178">
        <f t="shared" si="10"/>
        <v>0.0024</v>
      </c>
      <c r="L73" s="180">
        <v>0</v>
      </c>
      <c r="M73" s="178">
        <f t="shared" si="11"/>
        <v>0</v>
      </c>
      <c r="N73" s="181">
        <v>21</v>
      </c>
      <c r="O73" s="182">
        <v>32</v>
      </c>
      <c r="P73" s="183" t="s">
        <v>112</v>
      </c>
    </row>
    <row r="74" spans="1:16" s="14" customFormat="1" ht="13.5" customHeight="1">
      <c r="A74" s="175" t="s">
        <v>286</v>
      </c>
      <c r="B74" s="175" t="s">
        <v>113</v>
      </c>
      <c r="C74" s="175" t="s">
        <v>114</v>
      </c>
      <c r="D74" s="176" t="s">
        <v>287</v>
      </c>
      <c r="E74" s="177" t="s">
        <v>288</v>
      </c>
      <c r="F74" s="175" t="s">
        <v>176</v>
      </c>
      <c r="G74" s="178">
        <v>1</v>
      </c>
      <c r="H74" s="179"/>
      <c r="I74" s="179">
        <f t="shared" si="9"/>
        <v>0</v>
      </c>
      <c r="J74" s="180">
        <v>0.00113</v>
      </c>
      <c r="K74" s="178">
        <f t="shared" si="10"/>
        <v>0.00113</v>
      </c>
      <c r="L74" s="180">
        <v>0</v>
      </c>
      <c r="M74" s="178">
        <f t="shared" si="11"/>
        <v>0</v>
      </c>
      <c r="N74" s="181">
        <v>21</v>
      </c>
      <c r="O74" s="182">
        <v>32</v>
      </c>
      <c r="P74" s="183" t="s">
        <v>112</v>
      </c>
    </row>
    <row r="75" spans="1:16" s="14" customFormat="1" ht="13.5" customHeight="1">
      <c r="A75" s="167" t="s">
        <v>289</v>
      </c>
      <c r="B75" s="167" t="s">
        <v>108</v>
      </c>
      <c r="C75" s="167" t="s">
        <v>186</v>
      </c>
      <c r="D75" s="168" t="s">
        <v>290</v>
      </c>
      <c r="E75" s="169" t="s">
        <v>291</v>
      </c>
      <c r="F75" s="167" t="s">
        <v>176</v>
      </c>
      <c r="G75" s="170">
        <v>1</v>
      </c>
      <c r="H75" s="171"/>
      <c r="I75" s="171">
        <f t="shared" si="9"/>
        <v>0</v>
      </c>
      <c r="J75" s="172">
        <v>0.00113</v>
      </c>
      <c r="K75" s="170">
        <f t="shared" si="10"/>
        <v>0.00113</v>
      </c>
      <c r="L75" s="172">
        <v>0</v>
      </c>
      <c r="M75" s="170">
        <f t="shared" si="11"/>
        <v>0</v>
      </c>
      <c r="N75" s="173">
        <v>21</v>
      </c>
      <c r="O75" s="174">
        <v>16</v>
      </c>
      <c r="P75" s="14" t="s">
        <v>112</v>
      </c>
    </row>
    <row r="76" spans="1:16" s="14" customFormat="1" ht="13.5" customHeight="1">
      <c r="A76" s="175" t="s">
        <v>292</v>
      </c>
      <c r="B76" s="175" t="s">
        <v>113</v>
      </c>
      <c r="C76" s="175" t="s">
        <v>114</v>
      </c>
      <c r="D76" s="176" t="s">
        <v>293</v>
      </c>
      <c r="E76" s="177" t="s">
        <v>294</v>
      </c>
      <c r="F76" s="175" t="s">
        <v>144</v>
      </c>
      <c r="G76" s="178">
        <v>1</v>
      </c>
      <c r="H76" s="179"/>
      <c r="I76" s="179">
        <f t="shared" si="9"/>
        <v>0</v>
      </c>
      <c r="J76" s="180">
        <v>0.01</v>
      </c>
      <c r="K76" s="178">
        <f t="shared" si="10"/>
        <v>0.01</v>
      </c>
      <c r="L76" s="180">
        <v>0</v>
      </c>
      <c r="M76" s="178">
        <f t="shared" si="11"/>
        <v>0</v>
      </c>
      <c r="N76" s="181">
        <v>21</v>
      </c>
      <c r="O76" s="182">
        <v>32</v>
      </c>
      <c r="P76" s="183" t="s">
        <v>112</v>
      </c>
    </row>
    <row r="77" spans="1:16" s="14" customFormat="1" ht="13.5" customHeight="1">
      <c r="A77" s="167" t="s">
        <v>295</v>
      </c>
      <c r="B77" s="167" t="s">
        <v>108</v>
      </c>
      <c r="C77" s="167" t="s">
        <v>186</v>
      </c>
      <c r="D77" s="168" t="s">
        <v>296</v>
      </c>
      <c r="E77" s="169" t="s">
        <v>297</v>
      </c>
      <c r="F77" s="167" t="s">
        <v>135</v>
      </c>
      <c r="G77" s="170">
        <v>0.4</v>
      </c>
      <c r="H77" s="171"/>
      <c r="I77" s="171">
        <f t="shared" si="9"/>
        <v>0</v>
      </c>
      <c r="J77" s="172">
        <v>0</v>
      </c>
      <c r="K77" s="170">
        <f t="shared" si="10"/>
        <v>0</v>
      </c>
      <c r="L77" s="172">
        <v>0</v>
      </c>
      <c r="M77" s="170">
        <f t="shared" si="11"/>
        <v>0</v>
      </c>
      <c r="N77" s="173">
        <v>21</v>
      </c>
      <c r="O77" s="174">
        <v>16</v>
      </c>
      <c r="P77" s="14" t="s">
        <v>112</v>
      </c>
    </row>
    <row r="78" spans="2:16" s="136" customFormat="1" ht="12.75" customHeight="1">
      <c r="B78" s="141" t="s">
        <v>62</v>
      </c>
      <c r="D78" s="142" t="s">
        <v>298</v>
      </c>
      <c r="E78" s="142" t="s">
        <v>299</v>
      </c>
      <c r="I78" s="143">
        <f>SUM(I79:I96)</f>
        <v>0</v>
      </c>
      <c r="K78" s="144">
        <f>SUM(K79:K96)</f>
        <v>0.3837900000000001</v>
      </c>
      <c r="M78" s="144">
        <f>SUM(M79:M96)</f>
        <v>1.596</v>
      </c>
      <c r="P78" s="142" t="s">
        <v>107</v>
      </c>
    </row>
    <row r="79" spans="1:16" s="14" customFormat="1" ht="13.5" customHeight="1">
      <c r="A79" s="167" t="s">
        <v>300</v>
      </c>
      <c r="B79" s="167" t="s">
        <v>108</v>
      </c>
      <c r="C79" s="167" t="s">
        <v>186</v>
      </c>
      <c r="D79" s="168" t="s">
        <v>301</v>
      </c>
      <c r="E79" s="169" t="s">
        <v>302</v>
      </c>
      <c r="F79" s="167" t="s">
        <v>111</v>
      </c>
      <c r="G79" s="170">
        <v>300</v>
      </c>
      <c r="H79" s="171"/>
      <c r="I79" s="171">
        <f aca="true" t="shared" si="12" ref="I79:I96">ROUND(G79*H79,2)</f>
        <v>0</v>
      </c>
      <c r="J79" s="172">
        <v>5E-05</v>
      </c>
      <c r="K79" s="170">
        <f aca="true" t="shared" si="13" ref="K79:K96">G79*J79</f>
        <v>0.015000000000000001</v>
      </c>
      <c r="L79" s="172">
        <v>0.00532</v>
      </c>
      <c r="M79" s="170">
        <f aca="true" t="shared" si="14" ref="M79:M96">G79*L79</f>
        <v>1.596</v>
      </c>
      <c r="N79" s="173">
        <v>21</v>
      </c>
      <c r="O79" s="174">
        <v>16</v>
      </c>
      <c r="P79" s="14" t="s">
        <v>112</v>
      </c>
    </row>
    <row r="80" spans="1:16" s="14" customFormat="1" ht="13.5" customHeight="1">
      <c r="A80" s="167" t="s">
        <v>303</v>
      </c>
      <c r="B80" s="167" t="s">
        <v>108</v>
      </c>
      <c r="C80" s="167" t="s">
        <v>186</v>
      </c>
      <c r="D80" s="168" t="s">
        <v>304</v>
      </c>
      <c r="E80" s="169" t="s">
        <v>305</v>
      </c>
      <c r="F80" s="167" t="s">
        <v>144</v>
      </c>
      <c r="G80" s="170">
        <v>1</v>
      </c>
      <c r="H80" s="171"/>
      <c r="I80" s="171">
        <f t="shared" si="12"/>
        <v>0</v>
      </c>
      <c r="J80" s="172">
        <v>0.00043</v>
      </c>
      <c r="K80" s="170">
        <f t="shared" si="13"/>
        <v>0.00043</v>
      </c>
      <c r="L80" s="172">
        <v>0</v>
      </c>
      <c r="M80" s="170">
        <f t="shared" si="14"/>
        <v>0</v>
      </c>
      <c r="N80" s="173">
        <v>21</v>
      </c>
      <c r="O80" s="174">
        <v>16</v>
      </c>
      <c r="P80" s="14" t="s">
        <v>112</v>
      </c>
    </row>
    <row r="81" spans="1:16" s="14" customFormat="1" ht="13.5" customHeight="1">
      <c r="A81" s="167" t="s">
        <v>306</v>
      </c>
      <c r="B81" s="167" t="s">
        <v>108</v>
      </c>
      <c r="C81" s="167" t="s">
        <v>186</v>
      </c>
      <c r="D81" s="168" t="s">
        <v>307</v>
      </c>
      <c r="E81" s="169" t="s">
        <v>308</v>
      </c>
      <c r="F81" s="167" t="s">
        <v>111</v>
      </c>
      <c r="G81" s="170">
        <v>240</v>
      </c>
      <c r="H81" s="171"/>
      <c r="I81" s="171">
        <f t="shared" si="12"/>
        <v>0</v>
      </c>
      <c r="J81" s="172">
        <v>0.00047</v>
      </c>
      <c r="K81" s="170">
        <f t="shared" si="13"/>
        <v>0.1128</v>
      </c>
      <c r="L81" s="172">
        <v>0</v>
      </c>
      <c r="M81" s="170">
        <f t="shared" si="14"/>
        <v>0</v>
      </c>
      <c r="N81" s="173">
        <v>21</v>
      </c>
      <c r="O81" s="174">
        <v>16</v>
      </c>
      <c r="P81" s="14" t="s">
        <v>112</v>
      </c>
    </row>
    <row r="82" spans="1:16" s="14" customFormat="1" ht="13.5" customHeight="1">
      <c r="A82" s="167" t="s">
        <v>309</v>
      </c>
      <c r="B82" s="167" t="s">
        <v>108</v>
      </c>
      <c r="C82" s="167" t="s">
        <v>186</v>
      </c>
      <c r="D82" s="168" t="s">
        <v>310</v>
      </c>
      <c r="E82" s="169" t="s">
        <v>311</v>
      </c>
      <c r="F82" s="167" t="s">
        <v>111</v>
      </c>
      <c r="G82" s="170">
        <v>40</v>
      </c>
      <c r="H82" s="171"/>
      <c r="I82" s="171">
        <f t="shared" si="12"/>
        <v>0</v>
      </c>
      <c r="J82" s="172">
        <v>0.00058</v>
      </c>
      <c r="K82" s="170">
        <f t="shared" si="13"/>
        <v>0.0232</v>
      </c>
      <c r="L82" s="172">
        <v>0</v>
      </c>
      <c r="M82" s="170">
        <f t="shared" si="14"/>
        <v>0</v>
      </c>
      <c r="N82" s="173">
        <v>21</v>
      </c>
      <c r="O82" s="174">
        <v>16</v>
      </c>
      <c r="P82" s="14" t="s">
        <v>112</v>
      </c>
    </row>
    <row r="83" spans="1:16" s="14" customFormat="1" ht="13.5" customHeight="1">
      <c r="A83" s="167" t="s">
        <v>312</v>
      </c>
      <c r="B83" s="167" t="s">
        <v>108</v>
      </c>
      <c r="C83" s="167" t="s">
        <v>186</v>
      </c>
      <c r="D83" s="168" t="s">
        <v>313</v>
      </c>
      <c r="E83" s="169" t="s">
        <v>314</v>
      </c>
      <c r="F83" s="167" t="s">
        <v>111</v>
      </c>
      <c r="G83" s="170">
        <v>80</v>
      </c>
      <c r="H83" s="171"/>
      <c r="I83" s="171">
        <f t="shared" si="12"/>
        <v>0</v>
      </c>
      <c r="J83" s="172">
        <v>0.00072</v>
      </c>
      <c r="K83" s="170">
        <f t="shared" si="13"/>
        <v>0.057600000000000005</v>
      </c>
      <c r="L83" s="172">
        <v>0</v>
      </c>
      <c r="M83" s="170">
        <f t="shared" si="14"/>
        <v>0</v>
      </c>
      <c r="N83" s="173">
        <v>21</v>
      </c>
      <c r="O83" s="174">
        <v>16</v>
      </c>
      <c r="P83" s="14" t="s">
        <v>112</v>
      </c>
    </row>
    <row r="84" spans="1:16" s="14" customFormat="1" ht="13.5" customHeight="1">
      <c r="A84" s="167" t="s">
        <v>315</v>
      </c>
      <c r="B84" s="167" t="s">
        <v>108</v>
      </c>
      <c r="C84" s="167" t="s">
        <v>186</v>
      </c>
      <c r="D84" s="168" t="s">
        <v>316</v>
      </c>
      <c r="E84" s="169" t="s">
        <v>317</v>
      </c>
      <c r="F84" s="167" t="s">
        <v>111</v>
      </c>
      <c r="G84" s="170">
        <v>50</v>
      </c>
      <c r="H84" s="171"/>
      <c r="I84" s="171">
        <f t="shared" si="12"/>
        <v>0</v>
      </c>
      <c r="J84" s="172">
        <v>0.00108</v>
      </c>
      <c r="K84" s="170">
        <f t="shared" si="13"/>
        <v>0.054</v>
      </c>
      <c r="L84" s="172">
        <v>0</v>
      </c>
      <c r="M84" s="170">
        <f t="shared" si="14"/>
        <v>0</v>
      </c>
      <c r="N84" s="173">
        <v>21</v>
      </c>
      <c r="O84" s="174">
        <v>16</v>
      </c>
      <c r="P84" s="14" t="s">
        <v>112</v>
      </c>
    </row>
    <row r="85" spans="1:16" s="14" customFormat="1" ht="13.5" customHeight="1">
      <c r="A85" s="167" t="s">
        <v>318</v>
      </c>
      <c r="B85" s="167" t="s">
        <v>108</v>
      </c>
      <c r="C85" s="167" t="s">
        <v>186</v>
      </c>
      <c r="D85" s="168" t="s">
        <v>319</v>
      </c>
      <c r="E85" s="169" t="s">
        <v>320</v>
      </c>
      <c r="F85" s="167" t="s">
        <v>111</v>
      </c>
      <c r="G85" s="170">
        <v>2</v>
      </c>
      <c r="H85" s="171"/>
      <c r="I85" s="171">
        <f t="shared" si="12"/>
        <v>0</v>
      </c>
      <c r="J85" s="172">
        <v>0.00162</v>
      </c>
      <c r="K85" s="170">
        <f t="shared" si="13"/>
        <v>0.00324</v>
      </c>
      <c r="L85" s="172">
        <v>0</v>
      </c>
      <c r="M85" s="170">
        <f t="shared" si="14"/>
        <v>0</v>
      </c>
      <c r="N85" s="173">
        <v>21</v>
      </c>
      <c r="O85" s="174">
        <v>16</v>
      </c>
      <c r="P85" s="14" t="s">
        <v>112</v>
      </c>
    </row>
    <row r="86" spans="1:16" s="14" customFormat="1" ht="13.5" customHeight="1">
      <c r="A86" s="167" t="s">
        <v>321</v>
      </c>
      <c r="B86" s="167" t="s">
        <v>108</v>
      </c>
      <c r="C86" s="167" t="s">
        <v>186</v>
      </c>
      <c r="D86" s="168" t="s">
        <v>322</v>
      </c>
      <c r="E86" s="169" t="s">
        <v>323</v>
      </c>
      <c r="F86" s="167" t="s">
        <v>111</v>
      </c>
      <c r="G86" s="170">
        <v>6</v>
      </c>
      <c r="H86" s="171"/>
      <c r="I86" s="171">
        <f t="shared" si="12"/>
        <v>0</v>
      </c>
      <c r="J86" s="172">
        <v>0.00198</v>
      </c>
      <c r="K86" s="170">
        <f t="shared" si="13"/>
        <v>0.01188</v>
      </c>
      <c r="L86" s="172">
        <v>0</v>
      </c>
      <c r="M86" s="170">
        <f t="shared" si="14"/>
        <v>0</v>
      </c>
      <c r="N86" s="173">
        <v>21</v>
      </c>
      <c r="O86" s="174">
        <v>16</v>
      </c>
      <c r="P86" s="14" t="s">
        <v>112</v>
      </c>
    </row>
    <row r="87" spans="1:16" s="14" customFormat="1" ht="24" customHeight="1">
      <c r="A87" s="167" t="s">
        <v>324</v>
      </c>
      <c r="B87" s="167" t="s">
        <v>108</v>
      </c>
      <c r="C87" s="167" t="s">
        <v>186</v>
      </c>
      <c r="D87" s="168" t="s">
        <v>325</v>
      </c>
      <c r="E87" s="169" t="s">
        <v>326</v>
      </c>
      <c r="F87" s="167" t="s">
        <v>111</v>
      </c>
      <c r="G87" s="170">
        <v>2</v>
      </c>
      <c r="H87" s="171"/>
      <c r="I87" s="171">
        <f t="shared" si="12"/>
        <v>0</v>
      </c>
      <c r="J87" s="172">
        <v>3E-05</v>
      </c>
      <c r="K87" s="170">
        <f t="shared" si="13"/>
        <v>6E-05</v>
      </c>
      <c r="L87" s="172">
        <v>0</v>
      </c>
      <c r="M87" s="170">
        <f t="shared" si="14"/>
        <v>0</v>
      </c>
      <c r="N87" s="173">
        <v>21</v>
      </c>
      <c r="O87" s="174">
        <v>16</v>
      </c>
      <c r="P87" s="14" t="s">
        <v>112</v>
      </c>
    </row>
    <row r="88" spans="1:16" s="14" customFormat="1" ht="24" customHeight="1">
      <c r="A88" s="167" t="s">
        <v>327</v>
      </c>
      <c r="B88" s="167" t="s">
        <v>108</v>
      </c>
      <c r="C88" s="167" t="s">
        <v>186</v>
      </c>
      <c r="D88" s="168" t="s">
        <v>328</v>
      </c>
      <c r="E88" s="169" t="s">
        <v>329</v>
      </c>
      <c r="F88" s="167" t="s">
        <v>111</v>
      </c>
      <c r="G88" s="170">
        <v>10</v>
      </c>
      <c r="H88" s="171"/>
      <c r="I88" s="171">
        <f t="shared" si="12"/>
        <v>0</v>
      </c>
      <c r="J88" s="172">
        <v>5E-05</v>
      </c>
      <c r="K88" s="170">
        <f t="shared" si="13"/>
        <v>0.0005</v>
      </c>
      <c r="L88" s="172">
        <v>0</v>
      </c>
      <c r="M88" s="170">
        <f t="shared" si="14"/>
        <v>0</v>
      </c>
      <c r="N88" s="173">
        <v>21</v>
      </c>
      <c r="O88" s="174">
        <v>16</v>
      </c>
      <c r="P88" s="14" t="s">
        <v>112</v>
      </c>
    </row>
    <row r="89" spans="1:16" s="14" customFormat="1" ht="24" customHeight="1">
      <c r="A89" s="167" t="s">
        <v>330</v>
      </c>
      <c r="B89" s="167" t="s">
        <v>108</v>
      </c>
      <c r="C89" s="167" t="s">
        <v>186</v>
      </c>
      <c r="D89" s="168" t="s">
        <v>331</v>
      </c>
      <c r="E89" s="169" t="s">
        <v>332</v>
      </c>
      <c r="F89" s="167" t="s">
        <v>111</v>
      </c>
      <c r="G89" s="170">
        <v>2</v>
      </c>
      <c r="H89" s="171"/>
      <c r="I89" s="171">
        <f t="shared" si="12"/>
        <v>0</v>
      </c>
      <c r="J89" s="172">
        <v>6E-05</v>
      </c>
      <c r="K89" s="170">
        <f t="shared" si="13"/>
        <v>0.00012</v>
      </c>
      <c r="L89" s="172">
        <v>0</v>
      </c>
      <c r="M89" s="170">
        <f t="shared" si="14"/>
        <v>0</v>
      </c>
      <c r="N89" s="173">
        <v>21</v>
      </c>
      <c r="O89" s="174">
        <v>16</v>
      </c>
      <c r="P89" s="14" t="s">
        <v>112</v>
      </c>
    </row>
    <row r="90" spans="1:16" s="14" customFormat="1" ht="24" customHeight="1">
      <c r="A90" s="167" t="s">
        <v>333</v>
      </c>
      <c r="B90" s="167" t="s">
        <v>108</v>
      </c>
      <c r="C90" s="167" t="s">
        <v>186</v>
      </c>
      <c r="D90" s="168" t="s">
        <v>334</v>
      </c>
      <c r="E90" s="169" t="s">
        <v>335</v>
      </c>
      <c r="F90" s="167" t="s">
        <v>111</v>
      </c>
      <c r="G90" s="170">
        <v>6</v>
      </c>
      <c r="H90" s="171"/>
      <c r="I90" s="171">
        <f t="shared" si="12"/>
        <v>0</v>
      </c>
      <c r="J90" s="172">
        <v>0.0001</v>
      </c>
      <c r="K90" s="170">
        <f t="shared" si="13"/>
        <v>0.0006000000000000001</v>
      </c>
      <c r="L90" s="172">
        <v>0</v>
      </c>
      <c r="M90" s="170">
        <f t="shared" si="14"/>
        <v>0</v>
      </c>
      <c r="N90" s="173">
        <v>21</v>
      </c>
      <c r="O90" s="174">
        <v>16</v>
      </c>
      <c r="P90" s="14" t="s">
        <v>112</v>
      </c>
    </row>
    <row r="91" spans="1:16" s="14" customFormat="1" ht="13.5" customHeight="1">
      <c r="A91" s="167" t="s">
        <v>336</v>
      </c>
      <c r="B91" s="167" t="s">
        <v>108</v>
      </c>
      <c r="C91" s="167" t="s">
        <v>186</v>
      </c>
      <c r="D91" s="168" t="s">
        <v>337</v>
      </c>
      <c r="E91" s="169" t="s">
        <v>338</v>
      </c>
      <c r="F91" s="167" t="s">
        <v>144</v>
      </c>
      <c r="G91" s="170">
        <v>68</v>
      </c>
      <c r="H91" s="171"/>
      <c r="I91" s="171">
        <f t="shared" si="12"/>
        <v>0</v>
      </c>
      <c r="J91" s="172">
        <v>1E-05</v>
      </c>
      <c r="K91" s="170">
        <f t="shared" si="13"/>
        <v>0.00068</v>
      </c>
      <c r="L91" s="172">
        <v>0</v>
      </c>
      <c r="M91" s="170">
        <f t="shared" si="14"/>
        <v>0</v>
      </c>
      <c r="N91" s="173">
        <v>21</v>
      </c>
      <c r="O91" s="174">
        <v>16</v>
      </c>
      <c r="P91" s="14" t="s">
        <v>112</v>
      </c>
    </row>
    <row r="92" spans="1:16" s="14" customFormat="1" ht="13.5" customHeight="1">
      <c r="A92" s="167" t="s">
        <v>339</v>
      </c>
      <c r="B92" s="167" t="s">
        <v>108</v>
      </c>
      <c r="C92" s="167" t="s">
        <v>186</v>
      </c>
      <c r="D92" s="168" t="s">
        <v>340</v>
      </c>
      <c r="E92" s="169" t="s">
        <v>341</v>
      </c>
      <c r="F92" s="167" t="s">
        <v>111</v>
      </c>
      <c r="G92" s="170">
        <v>412</v>
      </c>
      <c r="H92" s="171"/>
      <c r="I92" s="171">
        <f t="shared" si="12"/>
        <v>0</v>
      </c>
      <c r="J92" s="172">
        <v>0</v>
      </c>
      <c r="K92" s="170">
        <f t="shared" si="13"/>
        <v>0</v>
      </c>
      <c r="L92" s="172">
        <v>0</v>
      </c>
      <c r="M92" s="170">
        <f t="shared" si="14"/>
        <v>0</v>
      </c>
      <c r="N92" s="173">
        <v>21</v>
      </c>
      <c r="O92" s="174">
        <v>16</v>
      </c>
      <c r="P92" s="14" t="s">
        <v>112</v>
      </c>
    </row>
    <row r="93" spans="1:16" s="14" customFormat="1" ht="13.5" customHeight="1">
      <c r="A93" s="167" t="s">
        <v>342</v>
      </c>
      <c r="B93" s="167" t="s">
        <v>108</v>
      </c>
      <c r="C93" s="167" t="s">
        <v>186</v>
      </c>
      <c r="D93" s="168" t="s">
        <v>343</v>
      </c>
      <c r="E93" s="169" t="s">
        <v>344</v>
      </c>
      <c r="F93" s="167" t="s">
        <v>111</v>
      </c>
      <c r="G93" s="170">
        <v>6</v>
      </c>
      <c r="H93" s="171"/>
      <c r="I93" s="171">
        <f t="shared" si="12"/>
        <v>0</v>
      </c>
      <c r="J93" s="172">
        <v>0</v>
      </c>
      <c r="K93" s="170">
        <f t="shared" si="13"/>
        <v>0</v>
      </c>
      <c r="L93" s="172">
        <v>0</v>
      </c>
      <c r="M93" s="170">
        <f t="shared" si="14"/>
        <v>0</v>
      </c>
      <c r="N93" s="173">
        <v>21</v>
      </c>
      <c r="O93" s="174">
        <v>16</v>
      </c>
      <c r="P93" s="14" t="s">
        <v>112</v>
      </c>
    </row>
    <row r="94" spans="1:16" s="14" customFormat="1" ht="13.5" customHeight="1">
      <c r="A94" s="167" t="s">
        <v>345</v>
      </c>
      <c r="B94" s="167" t="s">
        <v>108</v>
      </c>
      <c r="C94" s="167" t="s">
        <v>186</v>
      </c>
      <c r="D94" s="168" t="s">
        <v>346</v>
      </c>
      <c r="E94" s="169" t="s">
        <v>347</v>
      </c>
      <c r="F94" s="167" t="s">
        <v>111</v>
      </c>
      <c r="G94" s="170">
        <v>44</v>
      </c>
      <c r="H94" s="171"/>
      <c r="I94" s="171">
        <f t="shared" si="12"/>
        <v>0</v>
      </c>
      <c r="J94" s="172">
        <v>0.00108</v>
      </c>
      <c r="K94" s="170">
        <f t="shared" si="13"/>
        <v>0.04752</v>
      </c>
      <c r="L94" s="172">
        <v>0</v>
      </c>
      <c r="M94" s="170">
        <f t="shared" si="14"/>
        <v>0</v>
      </c>
      <c r="N94" s="173">
        <v>21</v>
      </c>
      <c r="O94" s="174">
        <v>16</v>
      </c>
      <c r="P94" s="14" t="s">
        <v>112</v>
      </c>
    </row>
    <row r="95" spans="1:16" s="14" customFormat="1" ht="13.5" customHeight="1">
      <c r="A95" s="167" t="s">
        <v>348</v>
      </c>
      <c r="B95" s="167" t="s">
        <v>108</v>
      </c>
      <c r="C95" s="167" t="s">
        <v>186</v>
      </c>
      <c r="D95" s="168" t="s">
        <v>349</v>
      </c>
      <c r="E95" s="169" t="s">
        <v>350</v>
      </c>
      <c r="F95" s="167" t="s">
        <v>111</v>
      </c>
      <c r="G95" s="170">
        <v>52</v>
      </c>
      <c r="H95" s="171"/>
      <c r="I95" s="171">
        <f t="shared" si="12"/>
        <v>0</v>
      </c>
      <c r="J95" s="172">
        <v>0.00108</v>
      </c>
      <c r="K95" s="170">
        <f t="shared" si="13"/>
        <v>0.05616</v>
      </c>
      <c r="L95" s="172">
        <v>0</v>
      </c>
      <c r="M95" s="170">
        <f t="shared" si="14"/>
        <v>0</v>
      </c>
      <c r="N95" s="173">
        <v>21</v>
      </c>
      <c r="O95" s="174">
        <v>16</v>
      </c>
      <c r="P95" s="14" t="s">
        <v>112</v>
      </c>
    </row>
    <row r="96" spans="1:16" s="14" customFormat="1" ht="13.5" customHeight="1">
      <c r="A96" s="167" t="s">
        <v>351</v>
      </c>
      <c r="B96" s="167" t="s">
        <v>108</v>
      </c>
      <c r="C96" s="167" t="s">
        <v>186</v>
      </c>
      <c r="D96" s="168" t="s">
        <v>352</v>
      </c>
      <c r="E96" s="169" t="s">
        <v>353</v>
      </c>
      <c r="F96" s="167" t="s">
        <v>135</v>
      </c>
      <c r="G96" s="170">
        <v>0.384</v>
      </c>
      <c r="H96" s="171"/>
      <c r="I96" s="171">
        <f t="shared" si="12"/>
        <v>0</v>
      </c>
      <c r="J96" s="172">
        <v>0</v>
      </c>
      <c r="K96" s="170">
        <f t="shared" si="13"/>
        <v>0</v>
      </c>
      <c r="L96" s="172">
        <v>0</v>
      </c>
      <c r="M96" s="170">
        <f t="shared" si="14"/>
        <v>0</v>
      </c>
      <c r="N96" s="173">
        <v>21</v>
      </c>
      <c r="O96" s="174">
        <v>16</v>
      </c>
      <c r="P96" s="14" t="s">
        <v>112</v>
      </c>
    </row>
    <row r="97" spans="2:16" s="136" customFormat="1" ht="12.75" customHeight="1">
      <c r="B97" s="141" t="s">
        <v>62</v>
      </c>
      <c r="D97" s="142" t="s">
        <v>354</v>
      </c>
      <c r="E97" s="142" t="s">
        <v>355</v>
      </c>
      <c r="I97" s="143">
        <f>SUM(I98:I120)</f>
        <v>0</v>
      </c>
      <c r="K97" s="144">
        <f>SUM(K98:K120)</f>
        <v>0.04501000000000001</v>
      </c>
      <c r="M97" s="144">
        <f>SUM(M98:M120)</f>
        <v>0</v>
      </c>
      <c r="P97" s="142" t="s">
        <v>107</v>
      </c>
    </row>
    <row r="98" spans="1:16" s="14" customFormat="1" ht="13.5" customHeight="1">
      <c r="A98" s="167" t="s">
        <v>356</v>
      </c>
      <c r="B98" s="167" t="s">
        <v>108</v>
      </c>
      <c r="C98" s="167" t="s">
        <v>186</v>
      </c>
      <c r="D98" s="168" t="s">
        <v>357</v>
      </c>
      <c r="E98" s="169" t="s">
        <v>358</v>
      </c>
      <c r="F98" s="167" t="s">
        <v>144</v>
      </c>
      <c r="G98" s="170">
        <v>9</v>
      </c>
      <c r="H98" s="171"/>
      <c r="I98" s="171">
        <f aca="true" t="shared" si="15" ref="I98:I120">ROUND(G98*H98,2)</f>
        <v>0</v>
      </c>
      <c r="J98" s="172">
        <v>3E-05</v>
      </c>
      <c r="K98" s="170">
        <f aca="true" t="shared" si="16" ref="K98:K120">G98*J98</f>
        <v>0.00027</v>
      </c>
      <c r="L98" s="172">
        <v>0</v>
      </c>
      <c r="M98" s="170">
        <f aca="true" t="shared" si="17" ref="M98:M120">G98*L98</f>
        <v>0</v>
      </c>
      <c r="N98" s="173">
        <v>21</v>
      </c>
      <c r="O98" s="174">
        <v>16</v>
      </c>
      <c r="P98" s="14" t="s">
        <v>112</v>
      </c>
    </row>
    <row r="99" spans="1:16" s="14" customFormat="1" ht="24" customHeight="1">
      <c r="A99" s="175" t="s">
        <v>359</v>
      </c>
      <c r="B99" s="175" t="s">
        <v>113</v>
      </c>
      <c r="C99" s="175" t="s">
        <v>114</v>
      </c>
      <c r="D99" s="176" t="s">
        <v>360</v>
      </c>
      <c r="E99" s="177" t="s">
        <v>361</v>
      </c>
      <c r="F99" s="175" t="s">
        <v>144</v>
      </c>
      <c r="G99" s="178">
        <v>9</v>
      </c>
      <c r="H99" s="179"/>
      <c r="I99" s="179">
        <f t="shared" si="15"/>
        <v>0</v>
      </c>
      <c r="J99" s="180">
        <v>0.00019</v>
      </c>
      <c r="K99" s="178">
        <f t="shared" si="16"/>
        <v>0.0017100000000000001</v>
      </c>
      <c r="L99" s="180">
        <v>0</v>
      </c>
      <c r="M99" s="178">
        <f t="shared" si="17"/>
        <v>0</v>
      </c>
      <c r="N99" s="181">
        <v>21</v>
      </c>
      <c r="O99" s="182">
        <v>32</v>
      </c>
      <c r="P99" s="183" t="s">
        <v>112</v>
      </c>
    </row>
    <row r="100" spans="1:16" s="14" customFormat="1" ht="13.5" customHeight="1">
      <c r="A100" s="167" t="s">
        <v>362</v>
      </c>
      <c r="B100" s="167" t="s">
        <v>108</v>
      </c>
      <c r="C100" s="167" t="s">
        <v>186</v>
      </c>
      <c r="D100" s="168" t="s">
        <v>363</v>
      </c>
      <c r="E100" s="169" t="s">
        <v>364</v>
      </c>
      <c r="F100" s="167" t="s">
        <v>144</v>
      </c>
      <c r="G100" s="170">
        <v>1</v>
      </c>
      <c r="H100" s="171"/>
      <c r="I100" s="171">
        <f t="shared" si="15"/>
        <v>0</v>
      </c>
      <c r="J100" s="172">
        <v>0.00015</v>
      </c>
      <c r="K100" s="170">
        <f t="shared" si="16"/>
        <v>0.00015</v>
      </c>
      <c r="L100" s="172">
        <v>0</v>
      </c>
      <c r="M100" s="170">
        <f t="shared" si="17"/>
        <v>0</v>
      </c>
      <c r="N100" s="173">
        <v>21</v>
      </c>
      <c r="O100" s="174">
        <v>16</v>
      </c>
      <c r="P100" s="14" t="s">
        <v>112</v>
      </c>
    </row>
    <row r="101" spans="1:16" s="14" customFormat="1" ht="13.5" customHeight="1">
      <c r="A101" s="167" t="s">
        <v>365</v>
      </c>
      <c r="B101" s="167" t="s">
        <v>108</v>
      </c>
      <c r="C101" s="167" t="s">
        <v>186</v>
      </c>
      <c r="D101" s="168" t="s">
        <v>366</v>
      </c>
      <c r="E101" s="169" t="s">
        <v>367</v>
      </c>
      <c r="F101" s="167" t="s">
        <v>144</v>
      </c>
      <c r="G101" s="170">
        <v>1</v>
      </c>
      <c r="H101" s="171"/>
      <c r="I101" s="171">
        <f t="shared" si="15"/>
        <v>0</v>
      </c>
      <c r="J101" s="172">
        <v>0.00022</v>
      </c>
      <c r="K101" s="170">
        <f t="shared" si="16"/>
        <v>0.00022</v>
      </c>
      <c r="L101" s="172">
        <v>0</v>
      </c>
      <c r="M101" s="170">
        <f t="shared" si="17"/>
        <v>0</v>
      </c>
      <c r="N101" s="173">
        <v>21</v>
      </c>
      <c r="O101" s="174">
        <v>16</v>
      </c>
      <c r="P101" s="14" t="s">
        <v>112</v>
      </c>
    </row>
    <row r="102" spans="1:16" s="14" customFormat="1" ht="13.5" customHeight="1">
      <c r="A102" s="175" t="s">
        <v>368</v>
      </c>
      <c r="B102" s="175" t="s">
        <v>113</v>
      </c>
      <c r="C102" s="175" t="s">
        <v>114</v>
      </c>
      <c r="D102" s="176" t="s">
        <v>369</v>
      </c>
      <c r="E102" s="177" t="s">
        <v>370</v>
      </c>
      <c r="F102" s="175" t="s">
        <v>144</v>
      </c>
      <c r="G102" s="178">
        <v>1</v>
      </c>
      <c r="H102" s="179"/>
      <c r="I102" s="179">
        <f t="shared" si="15"/>
        <v>0</v>
      </c>
      <c r="J102" s="180">
        <v>0</v>
      </c>
      <c r="K102" s="178">
        <f t="shared" si="16"/>
        <v>0</v>
      </c>
      <c r="L102" s="180">
        <v>0</v>
      </c>
      <c r="M102" s="178">
        <f t="shared" si="17"/>
        <v>0</v>
      </c>
      <c r="N102" s="181">
        <v>21</v>
      </c>
      <c r="O102" s="182">
        <v>32</v>
      </c>
      <c r="P102" s="183" t="s">
        <v>112</v>
      </c>
    </row>
    <row r="103" spans="1:16" s="14" customFormat="1" ht="13.5" customHeight="1">
      <c r="A103" s="175" t="s">
        <v>371</v>
      </c>
      <c r="B103" s="175" t="s">
        <v>113</v>
      </c>
      <c r="C103" s="175" t="s">
        <v>114</v>
      </c>
      <c r="D103" s="176" t="s">
        <v>372</v>
      </c>
      <c r="E103" s="177" t="s">
        <v>373</v>
      </c>
      <c r="F103" s="175" t="s">
        <v>144</v>
      </c>
      <c r="G103" s="178">
        <v>1</v>
      </c>
      <c r="H103" s="179"/>
      <c r="I103" s="179">
        <f t="shared" si="15"/>
        <v>0</v>
      </c>
      <c r="J103" s="180">
        <v>0</v>
      </c>
      <c r="K103" s="178">
        <f t="shared" si="16"/>
        <v>0</v>
      </c>
      <c r="L103" s="180">
        <v>0</v>
      </c>
      <c r="M103" s="178">
        <f t="shared" si="17"/>
        <v>0</v>
      </c>
      <c r="N103" s="181">
        <v>21</v>
      </c>
      <c r="O103" s="182">
        <v>32</v>
      </c>
      <c r="P103" s="183" t="s">
        <v>112</v>
      </c>
    </row>
    <row r="104" spans="1:16" s="14" customFormat="1" ht="24" customHeight="1">
      <c r="A104" s="167" t="s">
        <v>374</v>
      </c>
      <c r="B104" s="167" t="s">
        <v>108</v>
      </c>
      <c r="C104" s="167" t="s">
        <v>186</v>
      </c>
      <c r="D104" s="168" t="s">
        <v>375</v>
      </c>
      <c r="E104" s="169" t="s">
        <v>376</v>
      </c>
      <c r="F104" s="167" t="s">
        <v>144</v>
      </c>
      <c r="G104" s="170">
        <v>12</v>
      </c>
      <c r="H104" s="171"/>
      <c r="I104" s="171">
        <f t="shared" si="15"/>
        <v>0</v>
      </c>
      <c r="J104" s="172">
        <v>0.00028</v>
      </c>
      <c r="K104" s="170">
        <f t="shared" si="16"/>
        <v>0.0033599999999999997</v>
      </c>
      <c r="L104" s="172">
        <v>0</v>
      </c>
      <c r="M104" s="170">
        <f t="shared" si="17"/>
        <v>0</v>
      </c>
      <c r="N104" s="173">
        <v>21</v>
      </c>
      <c r="O104" s="174">
        <v>16</v>
      </c>
      <c r="P104" s="14" t="s">
        <v>112</v>
      </c>
    </row>
    <row r="105" spans="1:16" s="14" customFormat="1" ht="13.5" customHeight="1">
      <c r="A105" s="167" t="s">
        <v>377</v>
      </c>
      <c r="B105" s="167" t="s">
        <v>108</v>
      </c>
      <c r="C105" s="167" t="s">
        <v>186</v>
      </c>
      <c r="D105" s="168" t="s">
        <v>378</v>
      </c>
      <c r="E105" s="169" t="s">
        <v>379</v>
      </c>
      <c r="F105" s="167" t="s">
        <v>144</v>
      </c>
      <c r="G105" s="170">
        <v>34</v>
      </c>
      <c r="H105" s="171"/>
      <c r="I105" s="171">
        <f t="shared" si="15"/>
        <v>0</v>
      </c>
      <c r="J105" s="172">
        <v>0.00015</v>
      </c>
      <c r="K105" s="170">
        <f t="shared" si="16"/>
        <v>0.0050999999999999995</v>
      </c>
      <c r="L105" s="172">
        <v>0</v>
      </c>
      <c r="M105" s="170">
        <f t="shared" si="17"/>
        <v>0</v>
      </c>
      <c r="N105" s="173">
        <v>21</v>
      </c>
      <c r="O105" s="174">
        <v>16</v>
      </c>
      <c r="P105" s="14" t="s">
        <v>112</v>
      </c>
    </row>
    <row r="106" spans="1:16" s="14" customFormat="1" ht="13.5" customHeight="1">
      <c r="A106" s="167" t="s">
        <v>380</v>
      </c>
      <c r="B106" s="167" t="s">
        <v>108</v>
      </c>
      <c r="C106" s="167" t="s">
        <v>186</v>
      </c>
      <c r="D106" s="168" t="s">
        <v>381</v>
      </c>
      <c r="E106" s="169" t="s">
        <v>382</v>
      </c>
      <c r="F106" s="167" t="s">
        <v>144</v>
      </c>
      <c r="G106" s="170">
        <v>1</v>
      </c>
      <c r="H106" s="171"/>
      <c r="I106" s="171">
        <f t="shared" si="15"/>
        <v>0</v>
      </c>
      <c r="J106" s="172">
        <v>0.00025</v>
      </c>
      <c r="K106" s="170">
        <f t="shared" si="16"/>
        <v>0.00025</v>
      </c>
      <c r="L106" s="172">
        <v>0</v>
      </c>
      <c r="M106" s="170">
        <f t="shared" si="17"/>
        <v>0</v>
      </c>
      <c r="N106" s="173">
        <v>21</v>
      </c>
      <c r="O106" s="174">
        <v>16</v>
      </c>
      <c r="P106" s="14" t="s">
        <v>112</v>
      </c>
    </row>
    <row r="107" spans="1:16" s="14" customFormat="1" ht="13.5" customHeight="1">
      <c r="A107" s="167" t="s">
        <v>383</v>
      </c>
      <c r="B107" s="167" t="s">
        <v>108</v>
      </c>
      <c r="C107" s="167" t="s">
        <v>186</v>
      </c>
      <c r="D107" s="168" t="s">
        <v>384</v>
      </c>
      <c r="E107" s="169" t="s">
        <v>385</v>
      </c>
      <c r="F107" s="167" t="s">
        <v>144</v>
      </c>
      <c r="G107" s="170">
        <v>1</v>
      </c>
      <c r="H107" s="171"/>
      <c r="I107" s="171">
        <f t="shared" si="15"/>
        <v>0</v>
      </c>
      <c r="J107" s="172">
        <v>0.00052</v>
      </c>
      <c r="K107" s="170">
        <f t="shared" si="16"/>
        <v>0.00052</v>
      </c>
      <c r="L107" s="172">
        <v>0</v>
      </c>
      <c r="M107" s="170">
        <f t="shared" si="17"/>
        <v>0</v>
      </c>
      <c r="N107" s="173">
        <v>21</v>
      </c>
      <c r="O107" s="174">
        <v>16</v>
      </c>
      <c r="P107" s="14" t="s">
        <v>112</v>
      </c>
    </row>
    <row r="108" spans="1:16" s="14" customFormat="1" ht="13.5" customHeight="1">
      <c r="A108" s="167" t="s">
        <v>386</v>
      </c>
      <c r="B108" s="167" t="s">
        <v>108</v>
      </c>
      <c r="C108" s="167" t="s">
        <v>186</v>
      </c>
      <c r="D108" s="168" t="s">
        <v>387</v>
      </c>
      <c r="E108" s="169" t="s">
        <v>388</v>
      </c>
      <c r="F108" s="167" t="s">
        <v>144</v>
      </c>
      <c r="G108" s="170">
        <v>22</v>
      </c>
      <c r="H108" s="171"/>
      <c r="I108" s="171">
        <f t="shared" si="15"/>
        <v>0</v>
      </c>
      <c r="J108" s="172">
        <v>0.00071</v>
      </c>
      <c r="K108" s="170">
        <f t="shared" si="16"/>
        <v>0.01562</v>
      </c>
      <c r="L108" s="172">
        <v>0</v>
      </c>
      <c r="M108" s="170">
        <f t="shared" si="17"/>
        <v>0</v>
      </c>
      <c r="N108" s="173">
        <v>21</v>
      </c>
      <c r="O108" s="174">
        <v>16</v>
      </c>
      <c r="P108" s="14" t="s">
        <v>112</v>
      </c>
    </row>
    <row r="109" spans="1:16" s="14" customFormat="1" ht="13.5" customHeight="1">
      <c r="A109" s="167" t="s">
        <v>389</v>
      </c>
      <c r="B109" s="167" t="s">
        <v>108</v>
      </c>
      <c r="C109" s="167" t="s">
        <v>186</v>
      </c>
      <c r="D109" s="168" t="s">
        <v>390</v>
      </c>
      <c r="E109" s="169" t="s">
        <v>391</v>
      </c>
      <c r="F109" s="167" t="s">
        <v>144</v>
      </c>
      <c r="G109" s="170">
        <v>12</v>
      </c>
      <c r="H109" s="171"/>
      <c r="I109" s="171">
        <f t="shared" si="15"/>
        <v>0</v>
      </c>
      <c r="J109" s="172">
        <v>0.00024</v>
      </c>
      <c r="K109" s="170">
        <f t="shared" si="16"/>
        <v>0.00288</v>
      </c>
      <c r="L109" s="172">
        <v>0</v>
      </c>
      <c r="M109" s="170">
        <f t="shared" si="17"/>
        <v>0</v>
      </c>
      <c r="N109" s="173">
        <v>21</v>
      </c>
      <c r="O109" s="174">
        <v>16</v>
      </c>
      <c r="P109" s="14" t="s">
        <v>112</v>
      </c>
    </row>
    <row r="110" spans="1:16" s="14" customFormat="1" ht="13.5" customHeight="1">
      <c r="A110" s="167" t="s">
        <v>392</v>
      </c>
      <c r="B110" s="167" t="s">
        <v>108</v>
      </c>
      <c r="C110" s="167" t="s">
        <v>186</v>
      </c>
      <c r="D110" s="168" t="s">
        <v>393</v>
      </c>
      <c r="E110" s="169" t="s">
        <v>394</v>
      </c>
      <c r="F110" s="167" t="s">
        <v>144</v>
      </c>
      <c r="G110" s="170">
        <v>2</v>
      </c>
      <c r="H110" s="171"/>
      <c r="I110" s="171">
        <f t="shared" si="15"/>
        <v>0</v>
      </c>
      <c r="J110" s="172">
        <v>0.00114</v>
      </c>
      <c r="K110" s="170">
        <f t="shared" si="16"/>
        <v>0.00228</v>
      </c>
      <c r="L110" s="172">
        <v>0</v>
      </c>
      <c r="M110" s="170">
        <f t="shared" si="17"/>
        <v>0</v>
      </c>
      <c r="N110" s="173">
        <v>21</v>
      </c>
      <c r="O110" s="174">
        <v>16</v>
      </c>
      <c r="P110" s="14" t="s">
        <v>112</v>
      </c>
    </row>
    <row r="111" spans="1:16" s="14" customFormat="1" ht="13.5" customHeight="1">
      <c r="A111" s="167" t="s">
        <v>395</v>
      </c>
      <c r="B111" s="167" t="s">
        <v>108</v>
      </c>
      <c r="C111" s="167" t="s">
        <v>186</v>
      </c>
      <c r="D111" s="168" t="s">
        <v>396</v>
      </c>
      <c r="E111" s="169" t="s">
        <v>397</v>
      </c>
      <c r="F111" s="167" t="s">
        <v>144</v>
      </c>
      <c r="G111" s="170">
        <v>3</v>
      </c>
      <c r="H111" s="171"/>
      <c r="I111" s="171">
        <f t="shared" si="15"/>
        <v>0</v>
      </c>
      <c r="J111" s="172">
        <v>0.0005</v>
      </c>
      <c r="K111" s="170">
        <f t="shared" si="16"/>
        <v>0.0015</v>
      </c>
      <c r="L111" s="172">
        <v>0</v>
      </c>
      <c r="M111" s="170">
        <f t="shared" si="17"/>
        <v>0</v>
      </c>
      <c r="N111" s="173">
        <v>21</v>
      </c>
      <c r="O111" s="174">
        <v>16</v>
      </c>
      <c r="P111" s="14" t="s">
        <v>112</v>
      </c>
    </row>
    <row r="112" spans="1:16" s="14" customFormat="1" ht="13.5" customHeight="1">
      <c r="A112" s="167" t="s">
        <v>398</v>
      </c>
      <c r="B112" s="167" t="s">
        <v>108</v>
      </c>
      <c r="C112" s="167" t="s">
        <v>186</v>
      </c>
      <c r="D112" s="168" t="s">
        <v>399</v>
      </c>
      <c r="E112" s="169" t="s">
        <v>400</v>
      </c>
      <c r="F112" s="167" t="s">
        <v>144</v>
      </c>
      <c r="G112" s="170">
        <v>1</v>
      </c>
      <c r="H112" s="171"/>
      <c r="I112" s="171">
        <f t="shared" si="15"/>
        <v>0</v>
      </c>
      <c r="J112" s="172">
        <v>0.0007</v>
      </c>
      <c r="K112" s="170">
        <f t="shared" si="16"/>
        <v>0.0007</v>
      </c>
      <c r="L112" s="172">
        <v>0</v>
      </c>
      <c r="M112" s="170">
        <f t="shared" si="17"/>
        <v>0</v>
      </c>
      <c r="N112" s="173">
        <v>21</v>
      </c>
      <c r="O112" s="174">
        <v>16</v>
      </c>
      <c r="P112" s="14" t="s">
        <v>112</v>
      </c>
    </row>
    <row r="113" spans="1:16" s="14" customFormat="1" ht="13.5" customHeight="1">
      <c r="A113" s="167" t="s">
        <v>401</v>
      </c>
      <c r="B113" s="167" t="s">
        <v>108</v>
      </c>
      <c r="C113" s="167" t="s">
        <v>186</v>
      </c>
      <c r="D113" s="168" t="s">
        <v>402</v>
      </c>
      <c r="E113" s="169" t="s">
        <v>403</v>
      </c>
      <c r="F113" s="167" t="s">
        <v>144</v>
      </c>
      <c r="G113" s="170">
        <v>7</v>
      </c>
      <c r="H113" s="171"/>
      <c r="I113" s="171">
        <f t="shared" si="15"/>
        <v>0</v>
      </c>
      <c r="J113" s="172">
        <v>0.00107</v>
      </c>
      <c r="K113" s="170">
        <f t="shared" si="16"/>
        <v>0.00749</v>
      </c>
      <c r="L113" s="172">
        <v>0</v>
      </c>
      <c r="M113" s="170">
        <f t="shared" si="17"/>
        <v>0</v>
      </c>
      <c r="N113" s="173">
        <v>21</v>
      </c>
      <c r="O113" s="174">
        <v>16</v>
      </c>
      <c r="P113" s="14" t="s">
        <v>112</v>
      </c>
    </row>
    <row r="114" spans="1:16" s="14" customFormat="1" ht="24" customHeight="1">
      <c r="A114" s="167" t="s">
        <v>404</v>
      </c>
      <c r="B114" s="167" t="s">
        <v>108</v>
      </c>
      <c r="C114" s="167" t="s">
        <v>186</v>
      </c>
      <c r="D114" s="168" t="s">
        <v>405</v>
      </c>
      <c r="E114" s="169" t="s">
        <v>406</v>
      </c>
      <c r="F114" s="167" t="s">
        <v>144</v>
      </c>
      <c r="G114" s="170">
        <v>2</v>
      </c>
      <c r="H114" s="171"/>
      <c r="I114" s="171">
        <f t="shared" si="15"/>
        <v>0</v>
      </c>
      <c r="J114" s="172">
        <v>0.00057</v>
      </c>
      <c r="K114" s="170">
        <f t="shared" si="16"/>
        <v>0.00114</v>
      </c>
      <c r="L114" s="172">
        <v>0</v>
      </c>
      <c r="M114" s="170">
        <f t="shared" si="17"/>
        <v>0</v>
      </c>
      <c r="N114" s="173">
        <v>21</v>
      </c>
      <c r="O114" s="174">
        <v>16</v>
      </c>
      <c r="P114" s="14" t="s">
        <v>112</v>
      </c>
    </row>
    <row r="115" spans="1:16" s="14" customFormat="1" ht="24" customHeight="1">
      <c r="A115" s="167" t="s">
        <v>407</v>
      </c>
      <c r="B115" s="167" t="s">
        <v>108</v>
      </c>
      <c r="C115" s="167" t="s">
        <v>186</v>
      </c>
      <c r="D115" s="168" t="s">
        <v>408</v>
      </c>
      <c r="E115" s="169" t="s">
        <v>409</v>
      </c>
      <c r="F115" s="167" t="s">
        <v>144</v>
      </c>
      <c r="G115" s="170">
        <v>1</v>
      </c>
      <c r="H115" s="171"/>
      <c r="I115" s="171">
        <f t="shared" si="15"/>
        <v>0</v>
      </c>
      <c r="J115" s="172">
        <v>0.00147</v>
      </c>
      <c r="K115" s="170">
        <f t="shared" si="16"/>
        <v>0.00147</v>
      </c>
      <c r="L115" s="172">
        <v>0</v>
      </c>
      <c r="M115" s="170">
        <f t="shared" si="17"/>
        <v>0</v>
      </c>
      <c r="N115" s="173">
        <v>21</v>
      </c>
      <c r="O115" s="174">
        <v>16</v>
      </c>
      <c r="P115" s="14" t="s">
        <v>112</v>
      </c>
    </row>
    <row r="116" spans="1:16" s="14" customFormat="1" ht="13.5" customHeight="1">
      <c r="A116" s="167" t="s">
        <v>410</v>
      </c>
      <c r="B116" s="167" t="s">
        <v>108</v>
      </c>
      <c r="C116" s="167" t="s">
        <v>186</v>
      </c>
      <c r="D116" s="168" t="s">
        <v>411</v>
      </c>
      <c r="E116" s="169" t="s">
        <v>412</v>
      </c>
      <c r="F116" s="167" t="s">
        <v>144</v>
      </c>
      <c r="G116" s="170">
        <v>1</v>
      </c>
      <c r="H116" s="171"/>
      <c r="I116" s="171">
        <f t="shared" si="15"/>
        <v>0</v>
      </c>
      <c r="J116" s="172">
        <v>0.00035</v>
      </c>
      <c r="K116" s="170">
        <f t="shared" si="16"/>
        <v>0.00035</v>
      </c>
      <c r="L116" s="172">
        <v>0</v>
      </c>
      <c r="M116" s="170">
        <f t="shared" si="17"/>
        <v>0</v>
      </c>
      <c r="N116" s="173">
        <v>21</v>
      </c>
      <c r="O116" s="174">
        <v>16</v>
      </c>
      <c r="P116" s="14" t="s">
        <v>112</v>
      </c>
    </row>
    <row r="117" spans="1:16" s="14" customFormat="1" ht="13.5" customHeight="1">
      <c r="A117" s="167" t="s">
        <v>413</v>
      </c>
      <c r="B117" s="167" t="s">
        <v>108</v>
      </c>
      <c r="C117" s="167" t="s">
        <v>208</v>
      </c>
      <c r="D117" s="168" t="s">
        <v>369</v>
      </c>
      <c r="E117" s="169" t="s">
        <v>414</v>
      </c>
      <c r="F117" s="167" t="s">
        <v>144</v>
      </c>
      <c r="G117" s="170">
        <v>1</v>
      </c>
      <c r="H117" s="171"/>
      <c r="I117" s="171">
        <f t="shared" si="15"/>
        <v>0</v>
      </c>
      <c r="J117" s="172">
        <v>0</v>
      </c>
      <c r="K117" s="170">
        <f t="shared" si="16"/>
        <v>0</v>
      </c>
      <c r="L117" s="172">
        <v>0</v>
      </c>
      <c r="M117" s="170">
        <f t="shared" si="17"/>
        <v>0</v>
      </c>
      <c r="N117" s="173">
        <v>21</v>
      </c>
      <c r="O117" s="174">
        <v>16</v>
      </c>
      <c r="P117" s="14" t="s">
        <v>112</v>
      </c>
    </row>
    <row r="118" spans="1:16" s="14" customFormat="1" ht="13.5" customHeight="1">
      <c r="A118" s="167" t="s">
        <v>415</v>
      </c>
      <c r="B118" s="167" t="s">
        <v>108</v>
      </c>
      <c r="C118" s="167" t="s">
        <v>208</v>
      </c>
      <c r="D118" s="168" t="s">
        <v>416</v>
      </c>
      <c r="E118" s="169" t="s">
        <v>417</v>
      </c>
      <c r="F118" s="167" t="s">
        <v>144</v>
      </c>
      <c r="G118" s="170">
        <v>2</v>
      </c>
      <c r="H118" s="171"/>
      <c r="I118" s="171">
        <f t="shared" si="15"/>
        <v>0</v>
      </c>
      <c r="J118" s="172">
        <v>0</v>
      </c>
      <c r="K118" s="170">
        <f t="shared" si="16"/>
        <v>0</v>
      </c>
      <c r="L118" s="172">
        <v>0</v>
      </c>
      <c r="M118" s="170">
        <f t="shared" si="17"/>
        <v>0</v>
      </c>
      <c r="N118" s="173">
        <v>21</v>
      </c>
      <c r="O118" s="174">
        <v>16</v>
      </c>
      <c r="P118" s="14" t="s">
        <v>112</v>
      </c>
    </row>
    <row r="119" spans="1:16" s="14" customFormat="1" ht="24" customHeight="1">
      <c r="A119" s="167" t="s">
        <v>418</v>
      </c>
      <c r="B119" s="167" t="s">
        <v>108</v>
      </c>
      <c r="C119" s="167" t="s">
        <v>208</v>
      </c>
      <c r="D119" s="168" t="s">
        <v>419</v>
      </c>
      <c r="E119" s="169" t="s">
        <v>420</v>
      </c>
      <c r="F119" s="167" t="s">
        <v>144</v>
      </c>
      <c r="G119" s="170">
        <v>2</v>
      </c>
      <c r="H119" s="171"/>
      <c r="I119" s="171">
        <f t="shared" si="15"/>
        <v>0</v>
      </c>
      <c r="J119" s="172">
        <v>0</v>
      </c>
      <c r="K119" s="170">
        <f t="shared" si="16"/>
        <v>0</v>
      </c>
      <c r="L119" s="172">
        <v>0</v>
      </c>
      <c r="M119" s="170">
        <f t="shared" si="17"/>
        <v>0</v>
      </c>
      <c r="N119" s="173">
        <v>21</v>
      </c>
      <c r="O119" s="174">
        <v>16</v>
      </c>
      <c r="P119" s="14" t="s">
        <v>112</v>
      </c>
    </row>
    <row r="120" spans="1:16" s="14" customFormat="1" ht="13.5" customHeight="1">
      <c r="A120" s="167" t="s">
        <v>421</v>
      </c>
      <c r="B120" s="167" t="s">
        <v>108</v>
      </c>
      <c r="C120" s="167" t="s">
        <v>186</v>
      </c>
      <c r="D120" s="168" t="s">
        <v>422</v>
      </c>
      <c r="E120" s="169" t="s">
        <v>423</v>
      </c>
      <c r="F120" s="167" t="s">
        <v>135</v>
      </c>
      <c r="G120" s="170">
        <v>0.045</v>
      </c>
      <c r="H120" s="171"/>
      <c r="I120" s="171">
        <f t="shared" si="15"/>
        <v>0</v>
      </c>
      <c r="J120" s="172">
        <v>0</v>
      </c>
      <c r="K120" s="170">
        <f t="shared" si="16"/>
        <v>0</v>
      </c>
      <c r="L120" s="172">
        <v>0</v>
      </c>
      <c r="M120" s="170">
        <f t="shared" si="17"/>
        <v>0</v>
      </c>
      <c r="N120" s="173">
        <v>21</v>
      </c>
      <c r="O120" s="174">
        <v>16</v>
      </c>
      <c r="P120" s="14" t="s">
        <v>112</v>
      </c>
    </row>
    <row r="121" spans="2:16" s="136" customFormat="1" ht="12.75" customHeight="1">
      <c r="B121" s="141" t="s">
        <v>62</v>
      </c>
      <c r="D121" s="142" t="s">
        <v>424</v>
      </c>
      <c r="E121" s="142" t="s">
        <v>425</v>
      </c>
      <c r="I121" s="143">
        <f>I122+SUM(I123:I140)</f>
        <v>0</v>
      </c>
      <c r="K121" s="144">
        <f>K122+SUM(K123:K140)</f>
        <v>1.7920699999999998</v>
      </c>
      <c r="M121" s="144">
        <f>M122+SUM(M123:M140)</f>
        <v>1.1843000000000001</v>
      </c>
      <c r="P121" s="142" t="s">
        <v>107</v>
      </c>
    </row>
    <row r="122" spans="1:16" s="14" customFormat="1" ht="13.5" customHeight="1">
      <c r="A122" s="167" t="s">
        <v>426</v>
      </c>
      <c r="B122" s="167" t="s">
        <v>108</v>
      </c>
      <c r="C122" s="167" t="s">
        <v>186</v>
      </c>
      <c r="D122" s="168" t="s">
        <v>427</v>
      </c>
      <c r="E122" s="169" t="s">
        <v>428</v>
      </c>
      <c r="F122" s="167" t="s">
        <v>144</v>
      </c>
      <c r="G122" s="170">
        <v>64</v>
      </c>
      <c r="H122" s="171"/>
      <c r="I122" s="171">
        <f aca="true" t="shared" si="18" ref="I122:I139">ROUND(G122*H122,2)</f>
        <v>0</v>
      </c>
      <c r="J122" s="172">
        <v>0</v>
      </c>
      <c r="K122" s="170">
        <f aca="true" t="shared" si="19" ref="K122:K139">G122*J122</f>
        <v>0</v>
      </c>
      <c r="L122" s="172">
        <v>0</v>
      </c>
      <c r="M122" s="170">
        <f aca="true" t="shared" si="20" ref="M122:M139">G122*L122</f>
        <v>0</v>
      </c>
      <c r="N122" s="173">
        <v>21</v>
      </c>
      <c r="O122" s="174">
        <v>16</v>
      </c>
      <c r="P122" s="14" t="s">
        <v>112</v>
      </c>
    </row>
    <row r="123" spans="1:16" s="14" customFormat="1" ht="13.5" customHeight="1">
      <c r="A123" s="167" t="s">
        <v>429</v>
      </c>
      <c r="B123" s="167" t="s">
        <v>108</v>
      </c>
      <c r="C123" s="167" t="s">
        <v>186</v>
      </c>
      <c r="D123" s="168" t="s">
        <v>430</v>
      </c>
      <c r="E123" s="169" t="s">
        <v>431</v>
      </c>
      <c r="F123" s="167" t="s">
        <v>144</v>
      </c>
      <c r="G123" s="170">
        <v>1</v>
      </c>
      <c r="H123" s="171"/>
      <c r="I123" s="171">
        <f t="shared" si="18"/>
        <v>0</v>
      </c>
      <c r="J123" s="172">
        <v>0.01655</v>
      </c>
      <c r="K123" s="170">
        <f t="shared" si="19"/>
        <v>0.01655</v>
      </c>
      <c r="L123" s="172">
        <v>0</v>
      </c>
      <c r="M123" s="170">
        <f t="shared" si="20"/>
        <v>0</v>
      </c>
      <c r="N123" s="173">
        <v>21</v>
      </c>
      <c r="O123" s="174">
        <v>16</v>
      </c>
      <c r="P123" s="14" t="s">
        <v>112</v>
      </c>
    </row>
    <row r="124" spans="1:16" s="14" customFormat="1" ht="13.5" customHeight="1">
      <c r="A124" s="167" t="s">
        <v>432</v>
      </c>
      <c r="B124" s="167" t="s">
        <v>108</v>
      </c>
      <c r="C124" s="167" t="s">
        <v>186</v>
      </c>
      <c r="D124" s="168" t="s">
        <v>433</v>
      </c>
      <c r="E124" s="169" t="s">
        <v>434</v>
      </c>
      <c r="F124" s="167" t="s">
        <v>144</v>
      </c>
      <c r="G124" s="170">
        <v>2</v>
      </c>
      <c r="H124" s="171"/>
      <c r="I124" s="171">
        <f t="shared" si="18"/>
        <v>0</v>
      </c>
      <c r="J124" s="172">
        <v>0.02516</v>
      </c>
      <c r="K124" s="170">
        <f t="shared" si="19"/>
        <v>0.05032</v>
      </c>
      <c r="L124" s="172">
        <v>0</v>
      </c>
      <c r="M124" s="170">
        <f t="shared" si="20"/>
        <v>0</v>
      </c>
      <c r="N124" s="173">
        <v>21</v>
      </c>
      <c r="O124" s="174">
        <v>16</v>
      </c>
      <c r="P124" s="14" t="s">
        <v>112</v>
      </c>
    </row>
    <row r="125" spans="1:16" s="14" customFormat="1" ht="13.5" customHeight="1">
      <c r="A125" s="167" t="s">
        <v>435</v>
      </c>
      <c r="B125" s="167" t="s">
        <v>108</v>
      </c>
      <c r="C125" s="167" t="s">
        <v>186</v>
      </c>
      <c r="D125" s="168" t="s">
        <v>436</v>
      </c>
      <c r="E125" s="169" t="s">
        <v>437</v>
      </c>
      <c r="F125" s="167" t="s">
        <v>144</v>
      </c>
      <c r="G125" s="170">
        <v>1</v>
      </c>
      <c r="H125" s="171"/>
      <c r="I125" s="171">
        <f t="shared" si="18"/>
        <v>0</v>
      </c>
      <c r="J125" s="172">
        <v>0.02803</v>
      </c>
      <c r="K125" s="170">
        <f t="shared" si="19"/>
        <v>0.02803</v>
      </c>
      <c r="L125" s="172">
        <v>0</v>
      </c>
      <c r="M125" s="170">
        <f t="shared" si="20"/>
        <v>0</v>
      </c>
      <c r="N125" s="173">
        <v>21</v>
      </c>
      <c r="O125" s="174">
        <v>16</v>
      </c>
      <c r="P125" s="14" t="s">
        <v>112</v>
      </c>
    </row>
    <row r="126" spans="1:16" s="14" customFormat="1" ht="13.5" customHeight="1">
      <c r="A126" s="167" t="s">
        <v>438</v>
      </c>
      <c r="B126" s="167" t="s">
        <v>108</v>
      </c>
      <c r="C126" s="167" t="s">
        <v>186</v>
      </c>
      <c r="D126" s="168" t="s">
        <v>439</v>
      </c>
      <c r="E126" s="169" t="s">
        <v>440</v>
      </c>
      <c r="F126" s="167" t="s">
        <v>144</v>
      </c>
      <c r="G126" s="170">
        <v>2</v>
      </c>
      <c r="H126" s="171"/>
      <c r="I126" s="171">
        <f t="shared" si="18"/>
        <v>0</v>
      </c>
      <c r="J126" s="172">
        <v>0.0348</v>
      </c>
      <c r="K126" s="170">
        <f t="shared" si="19"/>
        <v>0.0696</v>
      </c>
      <c r="L126" s="172">
        <v>0</v>
      </c>
      <c r="M126" s="170">
        <f t="shared" si="20"/>
        <v>0</v>
      </c>
      <c r="N126" s="173">
        <v>21</v>
      </c>
      <c r="O126" s="174">
        <v>16</v>
      </c>
      <c r="P126" s="14" t="s">
        <v>112</v>
      </c>
    </row>
    <row r="127" spans="1:16" s="14" customFormat="1" ht="13.5" customHeight="1">
      <c r="A127" s="167" t="s">
        <v>441</v>
      </c>
      <c r="B127" s="167" t="s">
        <v>108</v>
      </c>
      <c r="C127" s="167" t="s">
        <v>186</v>
      </c>
      <c r="D127" s="168" t="s">
        <v>442</v>
      </c>
      <c r="E127" s="169" t="s">
        <v>443</v>
      </c>
      <c r="F127" s="167" t="s">
        <v>144</v>
      </c>
      <c r="G127" s="170">
        <v>1</v>
      </c>
      <c r="H127" s="171"/>
      <c r="I127" s="171">
        <f t="shared" si="18"/>
        <v>0</v>
      </c>
      <c r="J127" s="172">
        <v>0.0561</v>
      </c>
      <c r="K127" s="170">
        <f t="shared" si="19"/>
        <v>0.0561</v>
      </c>
      <c r="L127" s="172">
        <v>0</v>
      </c>
      <c r="M127" s="170">
        <f t="shared" si="20"/>
        <v>0</v>
      </c>
      <c r="N127" s="173">
        <v>21</v>
      </c>
      <c r="O127" s="174">
        <v>16</v>
      </c>
      <c r="P127" s="14" t="s">
        <v>112</v>
      </c>
    </row>
    <row r="128" spans="1:16" s="14" customFormat="1" ht="13.5" customHeight="1">
      <c r="A128" s="167" t="s">
        <v>444</v>
      </c>
      <c r="B128" s="167" t="s">
        <v>108</v>
      </c>
      <c r="C128" s="167" t="s">
        <v>186</v>
      </c>
      <c r="D128" s="168" t="s">
        <v>445</v>
      </c>
      <c r="E128" s="169" t="s">
        <v>446</v>
      </c>
      <c r="F128" s="167" t="s">
        <v>144</v>
      </c>
      <c r="G128" s="170">
        <v>2</v>
      </c>
      <c r="H128" s="171"/>
      <c r="I128" s="171">
        <f t="shared" si="18"/>
        <v>0</v>
      </c>
      <c r="J128" s="172">
        <v>0.08032</v>
      </c>
      <c r="K128" s="170">
        <f t="shared" si="19"/>
        <v>0.16064</v>
      </c>
      <c r="L128" s="172">
        <v>0</v>
      </c>
      <c r="M128" s="170">
        <f t="shared" si="20"/>
        <v>0</v>
      </c>
      <c r="N128" s="173">
        <v>21</v>
      </c>
      <c r="O128" s="174">
        <v>16</v>
      </c>
      <c r="P128" s="14" t="s">
        <v>112</v>
      </c>
    </row>
    <row r="129" spans="1:16" s="14" customFormat="1" ht="13.5" customHeight="1">
      <c r="A129" s="167" t="s">
        <v>447</v>
      </c>
      <c r="B129" s="167" t="s">
        <v>108</v>
      </c>
      <c r="C129" s="167" t="s">
        <v>186</v>
      </c>
      <c r="D129" s="168" t="s">
        <v>448</v>
      </c>
      <c r="E129" s="169" t="s">
        <v>449</v>
      </c>
      <c r="F129" s="167" t="s">
        <v>144</v>
      </c>
      <c r="G129" s="170">
        <v>10</v>
      </c>
      <c r="H129" s="171"/>
      <c r="I129" s="171">
        <f t="shared" si="18"/>
        <v>0</v>
      </c>
      <c r="J129" s="172">
        <v>8E-05</v>
      </c>
      <c r="K129" s="170">
        <f t="shared" si="19"/>
        <v>0.0008</v>
      </c>
      <c r="L129" s="172">
        <v>0.02493</v>
      </c>
      <c r="M129" s="170">
        <f t="shared" si="20"/>
        <v>0.24930000000000002</v>
      </c>
      <c r="N129" s="173">
        <v>21</v>
      </c>
      <c r="O129" s="174">
        <v>16</v>
      </c>
      <c r="P129" s="14" t="s">
        <v>112</v>
      </c>
    </row>
    <row r="130" spans="1:16" s="14" customFormat="1" ht="13.5" customHeight="1">
      <c r="A130" s="167" t="s">
        <v>450</v>
      </c>
      <c r="B130" s="167" t="s">
        <v>108</v>
      </c>
      <c r="C130" s="167" t="s">
        <v>186</v>
      </c>
      <c r="D130" s="168" t="s">
        <v>451</v>
      </c>
      <c r="E130" s="169" t="s">
        <v>452</v>
      </c>
      <c r="F130" s="167" t="s">
        <v>144</v>
      </c>
      <c r="G130" s="170">
        <v>20</v>
      </c>
      <c r="H130" s="171"/>
      <c r="I130" s="171">
        <f t="shared" si="18"/>
        <v>0</v>
      </c>
      <c r="J130" s="172">
        <v>8E-05</v>
      </c>
      <c r="K130" s="170">
        <f t="shared" si="19"/>
        <v>0.0016</v>
      </c>
      <c r="L130" s="172">
        <v>0.04675</v>
      </c>
      <c r="M130" s="170">
        <f t="shared" si="20"/>
        <v>0.935</v>
      </c>
      <c r="N130" s="173">
        <v>21</v>
      </c>
      <c r="O130" s="174">
        <v>16</v>
      </c>
      <c r="P130" s="14" t="s">
        <v>112</v>
      </c>
    </row>
    <row r="131" spans="1:16" s="14" customFormat="1" ht="24" customHeight="1">
      <c r="A131" s="167" t="s">
        <v>453</v>
      </c>
      <c r="B131" s="167" t="s">
        <v>108</v>
      </c>
      <c r="C131" s="167" t="s">
        <v>186</v>
      </c>
      <c r="D131" s="168" t="s">
        <v>454</v>
      </c>
      <c r="E131" s="169" t="s">
        <v>455</v>
      </c>
      <c r="F131" s="167" t="s">
        <v>144</v>
      </c>
      <c r="G131" s="170">
        <v>2</v>
      </c>
      <c r="H131" s="171"/>
      <c r="I131" s="171">
        <f t="shared" si="18"/>
        <v>0</v>
      </c>
      <c r="J131" s="172">
        <v>0.0204</v>
      </c>
      <c r="K131" s="170">
        <f t="shared" si="19"/>
        <v>0.0408</v>
      </c>
      <c r="L131" s="172">
        <v>0</v>
      </c>
      <c r="M131" s="170">
        <f t="shared" si="20"/>
        <v>0</v>
      </c>
      <c r="N131" s="173">
        <v>21</v>
      </c>
      <c r="O131" s="174">
        <v>16</v>
      </c>
      <c r="P131" s="14" t="s">
        <v>112</v>
      </c>
    </row>
    <row r="132" spans="1:16" s="14" customFormat="1" ht="24" customHeight="1">
      <c r="A132" s="167" t="s">
        <v>456</v>
      </c>
      <c r="B132" s="167" t="s">
        <v>108</v>
      </c>
      <c r="C132" s="167" t="s">
        <v>186</v>
      </c>
      <c r="D132" s="168" t="s">
        <v>457</v>
      </c>
      <c r="E132" s="169" t="s">
        <v>458</v>
      </c>
      <c r="F132" s="167" t="s">
        <v>144</v>
      </c>
      <c r="G132" s="170">
        <v>1</v>
      </c>
      <c r="H132" s="171"/>
      <c r="I132" s="171">
        <f t="shared" si="18"/>
        <v>0</v>
      </c>
      <c r="J132" s="172">
        <v>0.05071</v>
      </c>
      <c r="K132" s="170">
        <f t="shared" si="19"/>
        <v>0.05071</v>
      </c>
      <c r="L132" s="172">
        <v>0</v>
      </c>
      <c r="M132" s="170">
        <f t="shared" si="20"/>
        <v>0</v>
      </c>
      <c r="N132" s="173">
        <v>21</v>
      </c>
      <c r="O132" s="174">
        <v>16</v>
      </c>
      <c r="P132" s="14" t="s">
        <v>112</v>
      </c>
    </row>
    <row r="133" spans="1:16" s="14" customFormat="1" ht="24" customHeight="1">
      <c r="A133" s="167" t="s">
        <v>459</v>
      </c>
      <c r="B133" s="167" t="s">
        <v>108</v>
      </c>
      <c r="C133" s="167" t="s">
        <v>186</v>
      </c>
      <c r="D133" s="168" t="s">
        <v>460</v>
      </c>
      <c r="E133" s="169" t="s">
        <v>461</v>
      </c>
      <c r="F133" s="167" t="s">
        <v>144</v>
      </c>
      <c r="G133" s="170">
        <v>1</v>
      </c>
      <c r="H133" s="171"/>
      <c r="I133" s="171">
        <f t="shared" si="18"/>
        <v>0</v>
      </c>
      <c r="J133" s="172">
        <v>0.058</v>
      </c>
      <c r="K133" s="170">
        <f t="shared" si="19"/>
        <v>0.058</v>
      </c>
      <c r="L133" s="172">
        <v>0</v>
      </c>
      <c r="M133" s="170">
        <f t="shared" si="20"/>
        <v>0</v>
      </c>
      <c r="N133" s="173">
        <v>21</v>
      </c>
      <c r="O133" s="174">
        <v>16</v>
      </c>
      <c r="P133" s="14" t="s">
        <v>112</v>
      </c>
    </row>
    <row r="134" spans="1:16" s="14" customFormat="1" ht="24" customHeight="1">
      <c r="A134" s="167" t="s">
        <v>462</v>
      </c>
      <c r="B134" s="167" t="s">
        <v>108</v>
      </c>
      <c r="C134" s="167" t="s">
        <v>186</v>
      </c>
      <c r="D134" s="168" t="s">
        <v>463</v>
      </c>
      <c r="E134" s="169" t="s">
        <v>464</v>
      </c>
      <c r="F134" s="167" t="s">
        <v>144</v>
      </c>
      <c r="G134" s="170">
        <v>6</v>
      </c>
      <c r="H134" s="171"/>
      <c r="I134" s="171">
        <f t="shared" si="18"/>
        <v>0</v>
      </c>
      <c r="J134" s="172">
        <v>0.0622</v>
      </c>
      <c r="K134" s="170">
        <f t="shared" si="19"/>
        <v>0.3732</v>
      </c>
      <c r="L134" s="172">
        <v>0</v>
      </c>
      <c r="M134" s="170">
        <f t="shared" si="20"/>
        <v>0</v>
      </c>
      <c r="N134" s="173">
        <v>21</v>
      </c>
      <c r="O134" s="174">
        <v>16</v>
      </c>
      <c r="P134" s="14" t="s">
        <v>112</v>
      </c>
    </row>
    <row r="135" spans="1:16" s="14" customFormat="1" ht="24" customHeight="1">
      <c r="A135" s="167" t="s">
        <v>465</v>
      </c>
      <c r="B135" s="167" t="s">
        <v>108</v>
      </c>
      <c r="C135" s="167" t="s">
        <v>186</v>
      </c>
      <c r="D135" s="168" t="s">
        <v>466</v>
      </c>
      <c r="E135" s="169" t="s">
        <v>467</v>
      </c>
      <c r="F135" s="167" t="s">
        <v>144</v>
      </c>
      <c r="G135" s="170">
        <v>9</v>
      </c>
      <c r="H135" s="171"/>
      <c r="I135" s="171">
        <f t="shared" si="18"/>
        <v>0</v>
      </c>
      <c r="J135" s="172">
        <v>0.06916</v>
      </c>
      <c r="K135" s="170">
        <f t="shared" si="19"/>
        <v>0.62244</v>
      </c>
      <c r="L135" s="172">
        <v>0</v>
      </c>
      <c r="M135" s="170">
        <f t="shared" si="20"/>
        <v>0</v>
      </c>
      <c r="N135" s="173">
        <v>21</v>
      </c>
      <c r="O135" s="174">
        <v>16</v>
      </c>
      <c r="P135" s="14" t="s">
        <v>112</v>
      </c>
    </row>
    <row r="136" spans="1:16" s="14" customFormat="1" ht="24" customHeight="1">
      <c r="A136" s="167" t="s">
        <v>468</v>
      </c>
      <c r="B136" s="167" t="s">
        <v>108</v>
      </c>
      <c r="C136" s="167" t="s">
        <v>186</v>
      </c>
      <c r="D136" s="168" t="s">
        <v>469</v>
      </c>
      <c r="E136" s="169" t="s">
        <v>470</v>
      </c>
      <c r="F136" s="167" t="s">
        <v>144</v>
      </c>
      <c r="G136" s="170">
        <v>1</v>
      </c>
      <c r="H136" s="171"/>
      <c r="I136" s="171">
        <f t="shared" si="18"/>
        <v>0</v>
      </c>
      <c r="J136" s="172">
        <v>0.08032</v>
      </c>
      <c r="K136" s="170">
        <f t="shared" si="19"/>
        <v>0.08032</v>
      </c>
      <c r="L136" s="172">
        <v>0</v>
      </c>
      <c r="M136" s="170">
        <f t="shared" si="20"/>
        <v>0</v>
      </c>
      <c r="N136" s="173">
        <v>21</v>
      </c>
      <c r="O136" s="174">
        <v>16</v>
      </c>
      <c r="P136" s="14" t="s">
        <v>112</v>
      </c>
    </row>
    <row r="137" spans="1:16" s="14" customFormat="1" ht="24" customHeight="1">
      <c r="A137" s="167" t="s">
        <v>471</v>
      </c>
      <c r="B137" s="167" t="s">
        <v>108</v>
      </c>
      <c r="C137" s="167" t="s">
        <v>186</v>
      </c>
      <c r="D137" s="168" t="s">
        <v>472</v>
      </c>
      <c r="E137" s="169" t="s">
        <v>473</v>
      </c>
      <c r="F137" s="167" t="s">
        <v>144</v>
      </c>
      <c r="G137" s="170">
        <v>2</v>
      </c>
      <c r="H137" s="171"/>
      <c r="I137" s="171">
        <f t="shared" si="18"/>
        <v>0</v>
      </c>
      <c r="J137" s="172">
        <v>0.09148</v>
      </c>
      <c r="K137" s="170">
        <f t="shared" si="19"/>
        <v>0.18296</v>
      </c>
      <c r="L137" s="172">
        <v>0</v>
      </c>
      <c r="M137" s="170">
        <f t="shared" si="20"/>
        <v>0</v>
      </c>
      <c r="N137" s="173">
        <v>21</v>
      </c>
      <c r="O137" s="174">
        <v>16</v>
      </c>
      <c r="P137" s="14" t="s">
        <v>112</v>
      </c>
    </row>
    <row r="138" spans="1:16" s="14" customFormat="1" ht="13.5" customHeight="1">
      <c r="A138" s="167" t="s">
        <v>474</v>
      </c>
      <c r="B138" s="167" t="s">
        <v>108</v>
      </c>
      <c r="C138" s="167" t="s">
        <v>208</v>
      </c>
      <c r="D138" s="168" t="s">
        <v>475</v>
      </c>
      <c r="E138" s="169" t="s">
        <v>476</v>
      </c>
      <c r="F138" s="167" t="s">
        <v>144</v>
      </c>
      <c r="G138" s="170">
        <v>1</v>
      </c>
      <c r="H138" s="171"/>
      <c r="I138" s="171">
        <f t="shared" si="18"/>
        <v>0</v>
      </c>
      <c r="J138" s="172">
        <v>0</v>
      </c>
      <c r="K138" s="170">
        <f t="shared" si="19"/>
        <v>0</v>
      </c>
      <c r="L138" s="172">
        <v>0</v>
      </c>
      <c r="M138" s="170">
        <f t="shared" si="20"/>
        <v>0</v>
      </c>
      <c r="N138" s="173">
        <v>21</v>
      </c>
      <c r="O138" s="174">
        <v>16</v>
      </c>
      <c r="P138" s="14" t="s">
        <v>112</v>
      </c>
    </row>
    <row r="139" spans="1:16" s="14" customFormat="1" ht="13.5" customHeight="1">
      <c r="A139" s="167" t="s">
        <v>477</v>
      </c>
      <c r="B139" s="167" t="s">
        <v>108</v>
      </c>
      <c r="C139" s="167" t="s">
        <v>186</v>
      </c>
      <c r="D139" s="168" t="s">
        <v>478</v>
      </c>
      <c r="E139" s="169" t="s">
        <v>479</v>
      </c>
      <c r="F139" s="167" t="s">
        <v>135</v>
      </c>
      <c r="G139" s="170">
        <v>2.5</v>
      </c>
      <c r="H139" s="171"/>
      <c r="I139" s="171">
        <f t="shared" si="18"/>
        <v>0</v>
      </c>
      <c r="J139" s="172">
        <v>0</v>
      </c>
      <c r="K139" s="170">
        <f t="shared" si="19"/>
        <v>0</v>
      </c>
      <c r="L139" s="172">
        <v>0</v>
      </c>
      <c r="M139" s="170">
        <f t="shared" si="20"/>
        <v>0</v>
      </c>
      <c r="N139" s="173">
        <v>21</v>
      </c>
      <c r="O139" s="174">
        <v>16</v>
      </c>
      <c r="P139" s="14" t="s">
        <v>112</v>
      </c>
    </row>
    <row r="140" spans="2:16" s="136" customFormat="1" ht="12.75" customHeight="1">
      <c r="B140" s="145" t="s">
        <v>62</v>
      </c>
      <c r="D140" s="146" t="s">
        <v>432</v>
      </c>
      <c r="E140" s="146" t="s">
        <v>480</v>
      </c>
      <c r="I140" s="147">
        <f>I141</f>
        <v>0</v>
      </c>
      <c r="K140" s="148">
        <f>K141</f>
        <v>0</v>
      </c>
      <c r="M140" s="148">
        <f>M141</f>
        <v>0</v>
      </c>
      <c r="P140" s="146" t="s">
        <v>112</v>
      </c>
    </row>
    <row r="141" spans="1:16" s="14" customFormat="1" ht="13.5" customHeight="1">
      <c r="A141" s="167" t="s">
        <v>481</v>
      </c>
      <c r="B141" s="167" t="s">
        <v>108</v>
      </c>
      <c r="C141" s="167" t="s">
        <v>208</v>
      </c>
      <c r="D141" s="168" t="s">
        <v>482</v>
      </c>
      <c r="E141" s="169" t="s">
        <v>483</v>
      </c>
      <c r="F141" s="167" t="s">
        <v>484</v>
      </c>
      <c r="G141" s="170">
        <v>24</v>
      </c>
      <c r="H141" s="171"/>
      <c r="I141" s="171">
        <f>ROUND(G141*H141,2)</f>
        <v>0</v>
      </c>
      <c r="J141" s="172">
        <v>0</v>
      </c>
      <c r="K141" s="170">
        <f>G141*J141</f>
        <v>0</v>
      </c>
      <c r="L141" s="172">
        <v>0</v>
      </c>
      <c r="M141" s="170">
        <f>G141*L141</f>
        <v>0</v>
      </c>
      <c r="N141" s="173">
        <v>21</v>
      </c>
      <c r="O141" s="174">
        <v>512</v>
      </c>
      <c r="P141" s="14" t="s">
        <v>117</v>
      </c>
    </row>
    <row r="142" spans="2:16" s="136" customFormat="1" ht="12.75" customHeight="1">
      <c r="B142" s="141" t="s">
        <v>62</v>
      </c>
      <c r="D142" s="142" t="s">
        <v>485</v>
      </c>
      <c r="E142" s="142" t="s">
        <v>486</v>
      </c>
      <c r="I142" s="143">
        <f>I143</f>
        <v>0</v>
      </c>
      <c r="K142" s="144">
        <f>K143</f>
        <v>0.0007700000000000001</v>
      </c>
      <c r="M142" s="144">
        <f>M143</f>
        <v>0</v>
      </c>
      <c r="P142" s="142" t="s">
        <v>107</v>
      </c>
    </row>
    <row r="143" spans="1:16" s="14" customFormat="1" ht="24" customHeight="1">
      <c r="A143" s="167" t="s">
        <v>487</v>
      </c>
      <c r="B143" s="167" t="s">
        <v>108</v>
      </c>
      <c r="C143" s="167" t="s">
        <v>485</v>
      </c>
      <c r="D143" s="168" t="s">
        <v>488</v>
      </c>
      <c r="E143" s="169" t="s">
        <v>489</v>
      </c>
      <c r="F143" s="167" t="s">
        <v>111</v>
      </c>
      <c r="G143" s="170">
        <v>7</v>
      </c>
      <c r="H143" s="171"/>
      <c r="I143" s="171">
        <f>ROUND(G143*H143,2)</f>
        <v>0</v>
      </c>
      <c r="J143" s="172">
        <v>0.00011</v>
      </c>
      <c r="K143" s="170">
        <f>G143*J143</f>
        <v>0.0007700000000000001</v>
      </c>
      <c r="L143" s="172">
        <v>0</v>
      </c>
      <c r="M143" s="170">
        <f>G143*L143</f>
        <v>0</v>
      </c>
      <c r="N143" s="173">
        <v>21</v>
      </c>
      <c r="O143" s="174">
        <v>16</v>
      </c>
      <c r="P143" s="14" t="s">
        <v>112</v>
      </c>
    </row>
    <row r="144" spans="5:13" s="149" customFormat="1" ht="12.75" customHeight="1">
      <c r="E144" s="150" t="s">
        <v>87</v>
      </c>
      <c r="I144" s="151">
        <f>I14</f>
        <v>0</v>
      </c>
      <c r="K144" s="152">
        <f>K14</f>
        <v>2.30265</v>
      </c>
      <c r="M144" s="152">
        <f>M14</f>
        <v>3.99925</v>
      </c>
    </row>
  </sheetData>
  <sheetProtection/>
  <printOptions horizontalCentered="1"/>
  <pageMargins left="0.5905511975288391" right="0.5905511975288391" top="0.5905511975288391" bottom="0.5905511975288391" header="0" footer="0"/>
  <pageSetup fitToHeight="999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dcterms:modified xsi:type="dcterms:W3CDTF">2013-06-20T14:54:45Z</dcterms:modified>
  <cp:category/>
  <cp:version/>
  <cp:contentType/>
  <cp:contentStatus/>
</cp:coreProperties>
</file>